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5440" windowHeight="11640"/>
  </bookViews>
  <sheets>
    <sheet name="Operational Amplifiers (Op A..." sheetId="1" r:id="rId1"/>
  </sheets>
  <calcPr calcId="152511"/>
</workbook>
</file>

<file path=xl/calcChain.xml><?xml version="1.0" encoding="utf-8"?>
<calcChain xmlns="http://schemas.openxmlformats.org/spreadsheetml/2006/main">
  <c r="A2" i="1"/>
  <c r="B2"/>
  <c r="A3"/>
  <c r="B3"/>
  <c r="A4"/>
  <c r="B4"/>
  <c r="A5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A25"/>
  <c r="B25"/>
  <c r="A26"/>
  <c r="B26"/>
  <c r="A27"/>
  <c r="B27"/>
  <c r="A28"/>
  <c r="B28"/>
  <c r="A29"/>
  <c r="B29"/>
  <c r="A30"/>
  <c r="B30"/>
  <c r="A31"/>
  <c r="B31"/>
  <c r="A32"/>
  <c r="B32"/>
  <c r="A33"/>
  <c r="B33"/>
  <c r="A34"/>
  <c r="B34"/>
  <c r="A35"/>
  <c r="B35"/>
  <c r="A36"/>
  <c r="B36"/>
  <c r="A37"/>
  <c r="B37"/>
  <c r="A38"/>
  <c r="B38"/>
  <c r="A39"/>
  <c r="B39"/>
  <c r="A40"/>
  <c r="B40"/>
  <c r="A41"/>
  <c r="B41"/>
  <c r="A42"/>
  <c r="B42"/>
  <c r="A43"/>
  <c r="B43"/>
  <c r="A44"/>
  <c r="B44"/>
  <c r="A45"/>
  <c r="B45"/>
  <c r="A46"/>
  <c r="B46"/>
  <c r="A47"/>
  <c r="B47"/>
  <c r="A48"/>
  <c r="B48"/>
  <c r="A49"/>
  <c r="B49"/>
  <c r="A50"/>
  <c r="B50"/>
  <c r="A51"/>
  <c r="B51"/>
  <c r="A52"/>
  <c r="B52"/>
  <c r="A53"/>
  <c r="B53"/>
  <c r="A54"/>
  <c r="B54"/>
  <c r="A55"/>
  <c r="B55"/>
  <c r="A56"/>
  <c r="B56"/>
  <c r="A57"/>
  <c r="B57"/>
  <c r="A58"/>
  <c r="B58"/>
  <c r="A59"/>
  <c r="B59"/>
  <c r="A60"/>
  <c r="B60"/>
  <c r="A61"/>
  <c r="B61"/>
  <c r="A62"/>
  <c r="B62"/>
  <c r="A63"/>
  <c r="B63"/>
  <c r="A64"/>
  <c r="B64"/>
  <c r="A65"/>
  <c r="B65"/>
  <c r="A66"/>
  <c r="B66"/>
  <c r="A67"/>
  <c r="B67"/>
  <c r="A68"/>
  <c r="B68"/>
  <c r="A69"/>
  <c r="B69"/>
  <c r="A70"/>
  <c r="B70"/>
  <c r="A71"/>
  <c r="B71"/>
  <c r="A72"/>
  <c r="B72"/>
  <c r="A73"/>
  <c r="B73"/>
  <c r="A74"/>
  <c r="B74"/>
  <c r="A75"/>
  <c r="B75"/>
  <c r="A76"/>
  <c r="B76"/>
  <c r="A77"/>
  <c r="B77"/>
  <c r="A78"/>
  <c r="B78"/>
  <c r="A79"/>
  <c r="B79"/>
  <c r="A80"/>
  <c r="B80"/>
  <c r="A81"/>
  <c r="B81"/>
  <c r="A82"/>
  <c r="B82"/>
  <c r="A83"/>
  <c r="B83"/>
  <c r="A84"/>
  <c r="B84"/>
  <c r="A85"/>
  <c r="B85"/>
  <c r="A86"/>
  <c r="B86"/>
  <c r="A87"/>
  <c r="B87"/>
  <c r="A88"/>
  <c r="B88"/>
  <c r="A89"/>
  <c r="B89"/>
  <c r="A90"/>
  <c r="B90"/>
  <c r="A91"/>
  <c r="B91"/>
  <c r="A92"/>
  <c r="B92"/>
  <c r="A93"/>
  <c r="B93"/>
  <c r="A94"/>
  <c r="B94"/>
  <c r="A95"/>
  <c r="B95"/>
  <c r="A96"/>
  <c r="B96"/>
  <c r="A97"/>
  <c r="B97"/>
  <c r="A98"/>
  <c r="B98"/>
  <c r="A99"/>
  <c r="B99"/>
  <c r="A100"/>
  <c r="B100"/>
  <c r="A101"/>
  <c r="B101"/>
  <c r="A102"/>
  <c r="B102"/>
  <c r="A103"/>
  <c r="B103"/>
  <c r="A104"/>
  <c r="B104"/>
  <c r="A105"/>
  <c r="B105"/>
</calcChain>
</file>

<file path=xl/comments1.xml><?xml version="1.0" encoding="utf-8"?>
<comments xmlns="http://schemas.openxmlformats.org/spreadsheetml/2006/main">
  <authors>
    <author/>
  </authors>
  <commentList>
    <comment ref="K2" authorId="0">
      <text>
        <r>
          <rPr>
            <sz val="10"/>
            <rFont val="Arial"/>
            <family val="2"/>
          </rPr>
          <t>T&lt;sub&gt;A&lt;/sub&gt; = -40 to 125 °C</t>
        </r>
      </text>
    </comment>
    <comment ref="K3" authorId="0">
      <text>
        <r>
          <rPr>
            <sz val="10"/>
            <rFont val="Arial"/>
            <family val="2"/>
          </rPr>
          <t>T&lt;sub&gt;A&lt;/sub&gt; = 25 °C</t>
        </r>
      </text>
    </comment>
    <comment ref="L16" authorId="0">
      <text>
        <r>
          <rPr>
            <sz val="10"/>
            <rFont val="Arial"/>
            <family val="2"/>
          </rPr>
          <t>VCC = 15 V</t>
        </r>
      </text>
    </comment>
    <comment ref="H19" authorId="0">
      <text>
        <r>
          <rPr>
            <sz val="10"/>
            <rFont val="Arial"/>
            <family val="2"/>
          </rPr>
          <t>&amp;#177;3V split supply</t>
        </r>
      </text>
    </comment>
    <comment ref="I19" authorId="0">
      <text>
        <r>
          <rPr>
            <sz val="10"/>
            <rFont val="Arial"/>
            <family val="2"/>
          </rPr>
          <t>&amp;#177;22V split supply</t>
        </r>
      </text>
    </comment>
    <comment ref="K19" authorId="0">
      <text>
        <r>
          <rPr>
            <sz val="10"/>
            <rFont val="Arial"/>
            <family val="2"/>
          </rPr>
          <t>T&lt;sub&gt;A&lt;/sub&gt; = 25 degrees C, V&lt;sub&gt;S&lt;/sub&gt; = 30 volts</t>
        </r>
      </text>
    </comment>
    <comment ref="K20" authorId="0">
      <text>
        <r>
          <rPr>
            <sz val="10"/>
            <rFont val="Arial"/>
            <family val="2"/>
          </rPr>
          <t>T&lt;sub&gt;A&lt;/sub&gt; = 25 degrees C, V&lt;sub&gt;S&lt;/sub&gt; = 30 volts</t>
        </r>
      </text>
    </comment>
    <comment ref="K21" authorId="0">
      <text>
        <r>
          <rPr>
            <sz val="10"/>
            <rFont val="Arial"/>
            <family val="2"/>
          </rPr>
          <t>T&lt;sub&gt;A&lt;/sub&gt; = 25 degrees C, V&lt;sub&gt;S&lt;/sub&gt; = 30 volts</t>
        </r>
      </text>
    </comment>
    <comment ref="K22" authorId="0">
      <text>
        <r>
          <rPr>
            <sz val="10"/>
            <rFont val="Arial"/>
            <family val="2"/>
          </rPr>
          <t>T&lt;sub&gt;A&lt;/sub&gt; = 25 degrees C, V&lt;sub&gt;S&lt;/sub&gt; = 30 volts</t>
        </r>
      </text>
    </comment>
    <comment ref="K23" authorId="0">
      <text>
        <r>
          <rPr>
            <sz val="10"/>
            <rFont val="Arial"/>
            <family val="2"/>
          </rPr>
          <t>T&lt;sub&gt;A&lt;/sub&gt; = 25 degrees C, V&lt;sub&gt;S&lt;/sub&gt; = 30 volts</t>
        </r>
      </text>
    </comment>
    <comment ref="K24" authorId="0">
      <text>
        <r>
          <rPr>
            <sz val="10"/>
            <rFont val="Arial"/>
            <family val="2"/>
          </rPr>
          <t>T&lt;sub&gt;A&lt;/sub&gt; = 25 degrees C, V&lt;sub&gt;S&lt;/sub&gt; = 30 volts</t>
        </r>
      </text>
    </comment>
    <comment ref="K25" authorId="0">
      <text>
        <r>
          <rPr>
            <sz val="10"/>
            <rFont val="Arial"/>
            <family val="2"/>
          </rPr>
          <t>T&lt;sub&gt;A&lt;/sub&gt; = 25 degrees C, V&lt;sub&gt;S&lt;/sub&gt; = 30 volts</t>
        </r>
      </text>
    </comment>
    <comment ref="H26" authorId="0">
      <text>
        <r>
          <rPr>
            <sz val="10"/>
            <rFont val="Arial"/>
            <family val="2"/>
          </rPr>
          <t>&amp;#177;3 split supply</t>
        </r>
      </text>
    </comment>
    <comment ref="I26" authorId="0">
      <text>
        <r>
          <rPr>
            <sz val="10"/>
            <rFont val="Arial"/>
            <family val="2"/>
          </rPr>
          <t>&amp;#177;18 split supply</t>
        </r>
      </text>
    </comment>
    <comment ref="K26" authorId="0">
      <text>
        <r>
          <rPr>
            <sz val="10"/>
            <rFont val="Arial"/>
            <family val="2"/>
          </rPr>
          <t>T&lt;sub&gt;A&lt;/sub&gt; = 25 degrees C, V&lt;sub&gt;S&lt;/sub&gt; = 30 volts</t>
        </r>
      </text>
    </comment>
    <comment ref="K28" authorId="0">
      <text>
        <r>
          <rPr>
            <sz val="10"/>
            <rFont val="Arial"/>
            <family val="2"/>
          </rPr>
          <t>T&lt;sub&gt;A&lt;/sub&gt; = 25 degrees C, V&lt;sub&gt;S&lt;/sub&gt; = 30 volts
T&lt;sub&gt;A&lt;/sub&gt; = 25 degrees C, V&lt;sub&gt;S&lt;/sub&gt; = 30 volts</t>
        </r>
      </text>
    </comment>
    <comment ref="K29" authorId="0">
      <text>
        <r>
          <rPr>
            <sz val="10"/>
            <rFont val="Arial"/>
            <family val="2"/>
          </rPr>
          <t>T&lt;sub&gt;A&lt;/sub&gt; = 25 degrees C, V&lt;sub&gt;S&lt;/sub&gt; = 30 volts</t>
        </r>
      </text>
    </comment>
    <comment ref="K30" authorId="0">
      <text>
        <r>
          <rPr>
            <sz val="10"/>
            <rFont val="Arial"/>
            <family val="2"/>
          </rPr>
          <t>T&lt;sub&gt;A&lt;/sub&gt; = 25 degrees C, V&lt;sub&gt;S&lt;/sub&gt; = 30 volts
T&lt;sub&gt;A&lt;/sub&gt; = 25 degrees C, V&lt;sub&gt;S&lt;/sub&gt; = 30 volts</t>
        </r>
      </text>
    </comment>
    <comment ref="K32" authorId="0">
      <text>
        <r>
          <rPr>
            <sz val="10"/>
            <rFont val="Arial"/>
            <family val="2"/>
          </rPr>
          <t>TA = 25°C, V+ = 5 V, V&amp;#8722; = 0 V,</t>
        </r>
      </text>
    </comment>
    <comment ref="L32" authorId="0">
      <text>
        <r>
          <rPr>
            <sz val="10"/>
            <rFont val="Arial"/>
            <family val="2"/>
          </rPr>
          <t>TA = 25°C, V+ = 2.2 V to 30 V, V&amp;#8722; = 0 V, Vcm = V+/2, and RL &gt; 1 M to V+/2</t>
        </r>
      </text>
    </comment>
    <comment ref="M32" authorId="0">
      <text>
        <r>
          <rPr>
            <sz val="10"/>
            <rFont val="Arial"/>
            <family val="2"/>
          </rPr>
          <t>TA = 25°C, V+ = 2.2 V to 30 V, V&amp;#8722; = 0 V, Vcm = V+/2, and RL &gt; 1 M to V+/2, ±4 V Step @ Vs = ±6 V</t>
        </r>
      </text>
    </comment>
    <comment ref="N32" authorId="0">
      <text>
        <r>
          <rPr>
            <sz val="10"/>
            <rFont val="Arial"/>
            <family val="2"/>
          </rPr>
          <t>TA = 25°C, V+ = 5 V, V&amp;#8722; = 0 V, sourcing</t>
        </r>
      </text>
    </comment>
    <comment ref="K33" authorId="0">
      <text>
        <r>
          <rPr>
            <sz val="10"/>
            <rFont val="Arial"/>
            <family val="2"/>
          </rPr>
          <t>T&lt;sub&gt;A&lt;/sub&gt; = 25 &amp;#0176;C, V&lt;sub&gt;S&lt;/sub&gt; = 30 V</t>
        </r>
      </text>
    </comment>
    <comment ref="K35" authorId="0">
      <text>
        <r>
          <rPr>
            <sz val="10"/>
            <rFont val="Arial"/>
            <family val="2"/>
          </rPr>
          <t>9</t>
        </r>
      </text>
    </comment>
    <comment ref="K37" authorId="0">
      <text>
        <r>
          <rPr>
            <sz val="10"/>
            <rFont val="Arial"/>
            <family val="2"/>
          </rPr>
          <t>9.0</t>
        </r>
      </text>
    </comment>
    <comment ref="K39" authorId="0">
      <text>
        <r>
          <rPr>
            <sz val="10"/>
            <rFont val="Arial"/>
            <family val="2"/>
          </rPr>
          <t>9.0</t>
        </r>
      </text>
    </comment>
    <comment ref="L43" authorId="0">
      <text>
        <r>
          <rPr>
            <sz val="10"/>
            <rFont val="Arial"/>
            <family val="2"/>
          </rPr>
          <t>1.8Vs</t>
        </r>
      </text>
    </comment>
    <comment ref="F44" authorId="0">
      <text>
        <r>
          <rPr>
            <sz val="10"/>
            <rFont val="Arial"/>
            <family val="2"/>
          </rPr>
          <t>I/O</t>
        </r>
      </text>
    </comment>
    <comment ref="H44" authorId="0">
      <text>
        <r>
          <rPr>
            <sz val="10"/>
            <rFont val="Arial"/>
            <family val="2"/>
          </rPr>
          <t>Operating</t>
        </r>
      </text>
    </comment>
    <comment ref="I44" authorId="0">
      <text>
        <r>
          <rPr>
            <sz val="10"/>
            <rFont val="Arial"/>
            <family val="2"/>
          </rPr>
          <t>Operating</t>
        </r>
      </text>
    </comment>
    <comment ref="K44" authorId="0">
      <text>
        <r>
          <rPr>
            <sz val="10"/>
            <rFont val="Arial"/>
            <family val="2"/>
          </rPr>
          <t>1.8Vs</t>
        </r>
      </text>
    </comment>
    <comment ref="L44" authorId="0">
      <text>
        <r>
          <rPr>
            <sz val="10"/>
            <rFont val="Arial"/>
            <family val="2"/>
          </rPr>
          <t>1.8Vs
5Vs</t>
        </r>
      </text>
    </comment>
    <comment ref="M44" authorId="0">
      <text>
        <r>
          <rPr>
            <sz val="10"/>
            <rFont val="Arial"/>
            <family val="2"/>
          </rPr>
          <t>1.8Vs</t>
        </r>
      </text>
    </comment>
    <comment ref="N44" authorId="0">
      <text>
        <r>
          <rPr>
            <sz val="10"/>
            <rFont val="Arial"/>
            <family val="2"/>
          </rPr>
          <t>1.8Vs Source
5Vs Sink</t>
        </r>
      </text>
    </comment>
    <comment ref="K46" authorId="0">
      <text>
        <r>
          <rPr>
            <sz val="10"/>
            <rFont val="Arial"/>
            <family val="2"/>
          </rPr>
          <t>T&lt;sub&gt;A&lt;/sub&gt; = 25 degrees C, V&lt;sub&gt;S&lt;/sub&gt; = 30 volts</t>
        </r>
      </text>
    </comment>
    <comment ref="K47" authorId="0">
      <text>
        <r>
          <rPr>
            <sz val="10"/>
            <rFont val="Arial"/>
            <family val="2"/>
          </rPr>
          <t>T&lt;sub&gt;A&lt;/sub&gt; = 25 degrees C, V&lt;sub&gt;S&lt;/sub&gt; = 30 volts</t>
        </r>
      </text>
    </comment>
    <comment ref="K48" authorId="0">
      <text>
        <r>
          <rPr>
            <sz val="10"/>
            <rFont val="Arial"/>
            <family val="2"/>
          </rPr>
          <t>T&lt;sub&gt;A&lt;/sub&gt; = 25 degrees C, V&lt;sub&gt;S&lt;/sub&gt; = 30 volts</t>
        </r>
      </text>
    </comment>
    <comment ref="K49" authorId="0">
      <text>
        <r>
          <rPr>
            <sz val="10"/>
            <rFont val="Arial"/>
            <family val="2"/>
          </rPr>
          <t>T&lt;sub&gt;A&lt;/sub&gt; = 25°C, V&lt;sub&gt;S&lt;/sub&gt; = 30 V</t>
        </r>
      </text>
    </comment>
    <comment ref="H50" authorId="0">
      <text>
        <r>
          <rPr>
            <sz val="10"/>
            <rFont val="Arial"/>
            <family val="2"/>
          </rPr>
          <t>&amp;#177;2.5V, split supply</t>
        </r>
      </text>
    </comment>
    <comment ref="I50" authorId="0">
      <text>
        <r>
          <rPr>
            <sz val="10"/>
            <rFont val="Arial"/>
            <family val="2"/>
          </rPr>
          <t>&amp;#177;18V, split supply</t>
        </r>
      </text>
    </comment>
    <comment ref="K50" authorId="0">
      <text>
        <r>
          <rPr>
            <sz val="10"/>
            <rFont val="Arial"/>
            <family val="2"/>
          </rPr>
          <t>T&lt;sub&gt;A&lt;/sub&gt; = 25 degrees C, V&lt;sub&gt;S&lt;/sub&gt; = 30 volts</t>
        </r>
      </text>
    </comment>
    <comment ref="H51" authorId="0">
      <text>
        <r>
          <rPr>
            <sz val="10"/>
            <rFont val="Arial"/>
            <family val="2"/>
          </rPr>
          <t>&amp;#177;5 V, split supply</t>
        </r>
      </text>
    </comment>
    <comment ref="I51" authorId="0">
      <text>
        <r>
          <rPr>
            <sz val="10"/>
            <rFont val="Arial"/>
            <family val="2"/>
          </rPr>
          <t>&amp;#177;18 V, split supply</t>
        </r>
      </text>
    </comment>
    <comment ref="K51" authorId="0">
      <text>
        <r>
          <rPr>
            <sz val="10"/>
            <rFont val="Arial"/>
            <family val="2"/>
          </rPr>
          <t>T&lt;sub&gt;A&lt;/sub&gt; = 25 &amp;#0176;C, V&lt;sub&gt;S&lt;?sub&gt; = 30 V</t>
        </r>
      </text>
    </comment>
    <comment ref="H52" authorId="0">
      <text>
        <r>
          <rPr>
            <sz val="10"/>
            <rFont val="Arial"/>
            <family val="2"/>
          </rPr>
          <t>&amp;#177;5V, split supply</t>
        </r>
      </text>
    </comment>
    <comment ref="I52" authorId="0">
      <text>
        <r>
          <rPr>
            <sz val="10"/>
            <rFont val="Arial"/>
            <family val="2"/>
          </rPr>
          <t>&amp;#177;18V, split supply</t>
        </r>
      </text>
    </comment>
    <comment ref="K52" authorId="0">
      <text>
        <r>
          <rPr>
            <sz val="10"/>
            <rFont val="Arial"/>
            <family val="2"/>
          </rPr>
          <t>T&lt;sub&gt;A&lt;/sub&gt; = 25 degrees C, V&lt;sub&gt;S&lt;/sub&gt; = 30 volts</t>
        </r>
      </text>
    </comment>
    <comment ref="J53" authorId="0">
      <text>
        <r>
          <rPr>
            <sz val="10"/>
            <rFont val="Arial"/>
            <family val="2"/>
          </rPr>
          <t>V&lt;sub&gt;CC&lt;/sub&gt; = &amp;#43; 30V (&amp;#177; 15V), total device</t>
        </r>
      </text>
    </comment>
    <comment ref="K53" authorId="0">
      <text>
        <r>
          <rPr>
            <sz val="10"/>
            <rFont val="Arial"/>
            <family val="2"/>
          </rPr>
          <t>T&lt;sub&gt;A&lt;/sub&gt; = 25 degrees C, V&lt;sub&gt;S&lt;/sub&gt; = 30 volts</t>
        </r>
      </text>
    </comment>
    <comment ref="J54" authorId="0">
      <text>
        <r>
          <rPr>
            <sz val="10"/>
            <rFont val="Arial"/>
            <family val="2"/>
          </rPr>
          <t>V&lt;sub&gt;CC&lt;/sub&gt; = +30 V (±15 V), total device
V&lt;sub&gt;CC&lt;/sub&gt; = +30 V (±15 V), total device</t>
        </r>
      </text>
    </comment>
    <comment ref="K54" authorId="0">
      <text>
        <r>
          <rPr>
            <sz val="10"/>
            <rFont val="Arial"/>
            <family val="2"/>
          </rPr>
          <t>T&lt;sub&gt;A&lt;/sub&gt; = 25 &amp;#0176;C, V&lt;sub&gt;S&lt;/sub&gt; = 30 V</t>
        </r>
      </text>
    </comment>
    <comment ref="J55" authorId="0">
      <text>
        <r>
          <rPr>
            <sz val="10"/>
            <rFont val="Arial"/>
            <family val="2"/>
          </rPr>
          <t>V&lt;sub&gt;CC&lt;/sub&gt; = + 30V (± 15V), total device</t>
        </r>
      </text>
    </comment>
    <comment ref="K55" authorId="0">
      <text>
        <r>
          <rPr>
            <sz val="10"/>
            <rFont val="Arial"/>
            <family val="2"/>
          </rPr>
          <t>T&lt;sub&gt;A&lt;/sub&gt; = 25 degrees C, V&lt;sub&gt;S&lt;/sub&gt; = 30 volts</t>
        </r>
      </text>
    </comment>
    <comment ref="J56" authorId="0">
      <text>
        <r>
          <rPr>
            <sz val="10"/>
            <rFont val="Arial"/>
            <family val="2"/>
          </rPr>
          <t>V&lt;sub&gt;CC&lt;/sub&gt; = +30V (+/-15V), total device
V&lt;sub&gt;CC&lt;/sub&gt; = +30V (+/-15V), total device</t>
        </r>
      </text>
    </comment>
    <comment ref="K56" authorId="0">
      <text>
        <r>
          <rPr>
            <sz val="10"/>
            <rFont val="Arial"/>
            <family val="2"/>
          </rPr>
          <t>T&lt;sub&gt;A&lt;/sub&gt; = 25 degrees C, V&lt;sub&gt;S&lt;/sub&gt; = 30 volts</t>
        </r>
      </text>
    </comment>
    <comment ref="K57" authorId="0">
      <text>
        <r>
          <rPr>
            <sz val="10"/>
            <rFont val="Arial"/>
            <family val="2"/>
          </rPr>
          <t>T&lt;sub&gt;A&lt;/sub&gt; = 25 degrees C, V&lt;sub&gt;S&lt;/sub&gt; = 30 volts</t>
        </r>
      </text>
    </comment>
    <comment ref="J58" authorId="0">
      <text>
        <r>
          <rPr>
            <sz val="10"/>
            <rFont val="Arial"/>
            <family val="2"/>
          </rPr>
          <t>V&lt;sub&gt;CC&lt;/sub&gt; = &amp;#43; 30V (&amp;#177; 15V), total device</t>
        </r>
      </text>
    </comment>
    <comment ref="K58" authorId="0">
      <text>
        <r>
          <rPr>
            <sz val="10"/>
            <rFont val="Arial"/>
            <family val="2"/>
          </rPr>
          <t>T&lt;sub&gt;A&lt;/sub&gt; = 25 degrees C, V&lt;sub&gt;S&lt;/sub&gt; = 30 volts</t>
        </r>
      </text>
    </comment>
    <comment ref="K59" authorId="0">
      <text>
        <r>
          <rPr>
            <sz val="10"/>
            <rFont val="Arial"/>
            <family val="2"/>
          </rPr>
          <t>T&lt;sub&gt;A&lt;/sub&gt; = 25 degrees C, V&lt;sub&gt;S&lt;/sub&gt; = 5 volts</t>
        </r>
      </text>
    </comment>
    <comment ref="K60" authorId="0">
      <text>
        <r>
          <rPr>
            <sz val="10"/>
            <rFont val="Arial"/>
            <family val="2"/>
          </rPr>
          <t>T&lt;sub&gt;A&lt;/sub&gt; = 25 degrees C, V&lt;sub&gt;S&lt;/sub&gt; = 30 volts</t>
        </r>
      </text>
    </comment>
    <comment ref="K61" authorId="0">
      <text>
        <r>
          <rPr>
            <sz val="10"/>
            <rFont val="Arial"/>
            <family val="2"/>
          </rPr>
          <t>T&lt;sub&gt;A&lt;/sub&gt; = 25 degrees C, V&lt;sub&gt;S&lt;/sub&gt; = 30 volts</t>
        </r>
      </text>
    </comment>
    <comment ref="K62" authorId="0">
      <text>
        <r>
          <rPr>
            <sz val="10"/>
            <rFont val="Arial"/>
            <family val="2"/>
          </rPr>
          <t>T&lt;sub&gt;A&lt;/sub&gt; = 25 degrees C, V&lt;sub&gt;S&lt;/sub&gt; = 30 volts</t>
        </r>
      </text>
    </comment>
    <comment ref="K63" authorId="0">
      <text>
        <r>
          <rPr>
            <sz val="10"/>
            <rFont val="Arial"/>
            <family val="2"/>
          </rPr>
          <t>T&lt;sub&gt;A&lt;/sub&gt; = 25 degrees C, V&lt;sub&gt;S&lt;/sub&gt; = 30 volts</t>
        </r>
      </text>
    </comment>
    <comment ref="K64" authorId="0">
      <text>
        <r>
          <rPr>
            <sz val="10"/>
            <rFont val="Arial"/>
            <family val="2"/>
          </rPr>
          <t>T&lt;sub&gt;A&lt;/sub&gt; = 25 degrees C, V&lt;sub&gt;S&lt;/sub&gt; = 30 volts</t>
        </r>
      </text>
    </comment>
    <comment ref="K65" authorId="0">
      <text>
        <r>
          <rPr>
            <sz val="10"/>
            <rFont val="Arial"/>
            <family val="2"/>
          </rPr>
          <t>T&lt;sub&gt;A&lt;/sub&gt; = 25 degrees C, V&lt;sub&gt;S&lt;/sub&gt; = 30 volts</t>
        </r>
      </text>
    </comment>
    <comment ref="K66" authorId="0">
      <text>
        <r>
          <rPr>
            <sz val="10"/>
            <rFont val="Arial"/>
            <family val="2"/>
          </rPr>
          <t>T&lt;sub&gt;A&lt;/sub&gt; = 25 degrees C, V&lt;sub&gt;S&lt;/sub&gt; = 30 volts</t>
        </r>
      </text>
    </comment>
    <comment ref="K67" authorId="0">
      <text>
        <r>
          <rPr>
            <sz val="10"/>
            <rFont val="Arial"/>
            <family val="2"/>
          </rPr>
          <t>T&lt;sub&gt;A&lt;/sub&gt; = 25 degrees C, V&lt;sub&gt;S&lt;/sub&gt; = 30 volts</t>
        </r>
      </text>
    </comment>
    <comment ref="K70" authorId="0">
      <text>
        <r>
          <rPr>
            <sz val="10"/>
            <rFont val="Arial"/>
            <family val="2"/>
          </rPr>
          <t>TA = 25 degrees C, VS = 30 volts</t>
        </r>
      </text>
    </comment>
    <comment ref="K72" authorId="0">
      <text>
        <r>
          <rPr>
            <sz val="10"/>
            <rFont val="Arial"/>
            <family val="2"/>
          </rPr>
          <t>TA = -40 C to 85 C</t>
        </r>
      </text>
    </comment>
    <comment ref="L72" authorId="0">
      <text>
        <r>
          <rPr>
            <sz val="10"/>
            <rFont val="Arial"/>
            <family val="2"/>
          </rPr>
          <t>@ 1.8V supply
5 V supply</t>
        </r>
      </text>
    </comment>
    <comment ref="M72" authorId="0">
      <text>
        <r>
          <rPr>
            <sz val="10"/>
            <rFont val="Arial"/>
            <family val="2"/>
          </rPr>
          <t>@ 5V supply</t>
        </r>
      </text>
    </comment>
    <comment ref="K73" authorId="0">
      <text>
        <r>
          <rPr>
            <sz val="10"/>
            <rFont val="Arial"/>
            <family val="2"/>
          </rPr>
          <t>T = 25 °C</t>
        </r>
      </text>
    </comment>
    <comment ref="L73" authorId="0">
      <text>
        <r>
          <rPr>
            <sz val="10"/>
            <rFont val="Arial"/>
            <family val="2"/>
          </rPr>
          <t>5 V supply</t>
        </r>
      </text>
    </comment>
    <comment ref="M73" authorId="0">
      <text>
        <r>
          <rPr>
            <sz val="10"/>
            <rFont val="Arial"/>
            <family val="2"/>
          </rPr>
          <t>5 V supply</t>
        </r>
      </text>
    </comment>
    <comment ref="N73" authorId="0">
      <text>
        <r>
          <rPr>
            <sz val="10"/>
            <rFont val="Arial"/>
            <family val="2"/>
          </rPr>
          <t>5 V supply</t>
        </r>
      </text>
    </comment>
    <comment ref="L74" authorId="0">
      <text>
        <r>
          <rPr>
            <sz val="10"/>
            <rFont val="Arial"/>
            <family val="2"/>
          </rPr>
          <t>5 V supply</t>
        </r>
      </text>
    </comment>
    <comment ref="M74" authorId="0">
      <text>
        <r>
          <rPr>
            <sz val="10"/>
            <rFont val="Arial"/>
            <family val="2"/>
          </rPr>
          <t>@5V Supply</t>
        </r>
      </text>
    </comment>
    <comment ref="N74" authorId="0">
      <text>
        <r>
          <rPr>
            <sz val="10"/>
            <rFont val="Arial"/>
            <family val="2"/>
          </rPr>
          <t>5 V supply</t>
        </r>
      </text>
    </comment>
    <comment ref="F75" authorId="0">
      <text>
        <r>
          <rPr>
            <sz val="10"/>
            <rFont val="Arial"/>
            <family val="2"/>
          </rPr>
          <t>Output</t>
        </r>
      </text>
    </comment>
    <comment ref="K75" authorId="0">
      <text>
        <r>
          <rPr>
            <sz val="10"/>
            <rFont val="Arial"/>
            <family val="2"/>
          </rPr>
          <t>+25°C</t>
        </r>
      </text>
    </comment>
    <comment ref="M75" authorId="0">
      <text>
        <r>
          <rPr>
            <sz val="10"/>
            <rFont val="Arial"/>
            <family val="2"/>
          </rPr>
          <t>10V</t>
        </r>
      </text>
    </comment>
    <comment ref="N75" authorId="0">
      <text>
        <r>
          <rPr>
            <sz val="10"/>
            <rFont val="Arial"/>
            <family val="2"/>
          </rPr>
          <t>5V</t>
        </r>
      </text>
    </comment>
    <comment ref="K77" authorId="0">
      <text>
        <r>
          <rPr>
            <sz val="10"/>
            <rFont val="Arial"/>
            <family val="2"/>
          </rPr>
          <t>T&lt;sub&gt;A&lt;/sub&gt; = 25 °C</t>
        </r>
      </text>
    </comment>
    <comment ref="J78" authorId="0">
      <text>
        <r>
          <rPr>
            <sz val="10"/>
            <rFont val="Arial"/>
            <family val="2"/>
          </rPr>
          <t>36 V supply</t>
        </r>
      </text>
    </comment>
    <comment ref="M80" authorId="0">
      <text>
        <r>
          <rPr>
            <sz val="10"/>
            <rFont val="Arial"/>
            <family val="2"/>
          </rPr>
          <t>Vs = 2.7 V</t>
        </r>
      </text>
    </comment>
    <comment ref="K81" authorId="0">
      <text>
        <r>
          <rPr>
            <sz val="10"/>
            <rFont val="Arial"/>
            <family val="2"/>
          </rPr>
          <t>T&lt;sub&gt;A&lt;/sub&gt; = 25 °C</t>
        </r>
      </text>
    </comment>
    <comment ref="M83" authorId="0">
      <text>
        <r>
          <rPr>
            <sz val="10"/>
            <rFont val="Arial"/>
            <family val="2"/>
          </rPr>
          <t>1.8 V supply</t>
        </r>
      </text>
    </comment>
    <comment ref="J84" authorId="0">
      <text>
        <r>
          <rPr>
            <sz val="10"/>
            <rFont val="Arial"/>
            <family val="2"/>
          </rPr>
          <t>1.8V to 3.3V Supply
3.3V to 5.5V Supply</t>
        </r>
      </text>
    </comment>
    <comment ref="K85" authorId="0">
      <text>
        <r>
          <rPr>
            <sz val="10"/>
            <rFont val="Arial"/>
            <family val="2"/>
          </rPr>
          <t>TA = 25 degrees C, VS = 30 volts</t>
        </r>
      </text>
    </comment>
    <comment ref="K86" authorId="0">
      <text>
        <r>
          <rPr>
            <sz val="10"/>
            <rFont val="Arial"/>
            <family val="2"/>
          </rPr>
          <t>25°C</t>
        </r>
      </text>
    </comment>
    <comment ref="M86" authorId="0">
      <text>
        <r>
          <rPr>
            <sz val="10"/>
            <rFont val="Arial"/>
            <family val="2"/>
          </rPr>
          <t>Vs = 5.5 V</t>
        </r>
      </text>
    </comment>
    <comment ref="K87" authorId="0">
      <text>
        <r>
          <rPr>
            <sz val="10"/>
            <rFont val="Arial"/>
            <family val="2"/>
          </rPr>
          <t>T = 25 C
T = 25 °C</t>
        </r>
      </text>
    </comment>
    <comment ref="M88" authorId="0">
      <text>
        <r>
          <rPr>
            <sz val="10"/>
            <rFont val="Arial"/>
            <family val="2"/>
          </rPr>
          <t>Vs = 5.5 V</t>
        </r>
      </text>
    </comment>
    <comment ref="J89" authorId="0">
      <text>
        <r>
          <rPr>
            <sz val="10"/>
            <rFont val="Arial"/>
            <family val="2"/>
          </rPr>
          <t>per channel</t>
        </r>
      </text>
    </comment>
    <comment ref="K91" authorId="0">
      <text>
        <r>
          <rPr>
            <sz val="10"/>
            <rFont val="Arial"/>
            <family val="2"/>
          </rPr>
          <t>TA = 25 &amp;#0176;C, VS = 10 V</t>
        </r>
      </text>
    </comment>
    <comment ref="K93" authorId="0">
      <text>
        <r>
          <rPr>
            <sz val="10"/>
            <rFont val="Arial"/>
            <family val="2"/>
          </rPr>
          <t>T&lt;sub&gt;A&lt;/sub&gt; = 25 degrees C, V&lt;sub&gt;S&lt;/sub&gt; = 30 volts</t>
        </r>
      </text>
    </comment>
    <comment ref="K94" authorId="0">
      <text>
        <r>
          <rPr>
            <sz val="10"/>
            <rFont val="Arial"/>
            <family val="2"/>
          </rPr>
          <t>T&lt;sub&gt;A&lt;/sub&gt; = 25 &amp;#0176;C; V&lt;sub&gt;S&lt;/sub&gt; = 30 V</t>
        </r>
      </text>
    </comment>
    <comment ref="K95" authorId="0">
      <text>
        <r>
          <rPr>
            <sz val="10"/>
            <rFont val="Arial"/>
            <family val="2"/>
          </rPr>
          <t>T&lt;sub&gt;A&lt;/sub&gt; = 25 &amp;#0176;C; V&lt;sub&gt;S&lt;/sub&gt; = 5 V</t>
        </r>
      </text>
    </comment>
    <comment ref="K96" authorId="0">
      <text>
        <r>
          <rPr>
            <sz val="10"/>
            <rFont val="Arial"/>
            <family val="2"/>
          </rPr>
          <t>T&lt;sub&gt;A&lt;/sub&gt; = 25 degrees C, V&lt;sub&gt;S&lt;/sub&gt; = 30 volts</t>
        </r>
      </text>
    </comment>
    <comment ref="K97" authorId="0">
      <text>
        <r>
          <rPr>
            <sz val="10"/>
            <rFont val="Arial"/>
            <family val="2"/>
          </rPr>
          <t>T&lt;sub&gt;A&lt;/sub&gt; = 25&amp;#0176;C , VS = 30V</t>
        </r>
      </text>
    </comment>
    <comment ref="K98" authorId="0">
      <text>
        <r>
          <rPr>
            <sz val="10"/>
            <rFont val="Arial"/>
            <family val="2"/>
          </rPr>
          <t>-40°C to 125°C</t>
        </r>
      </text>
    </comment>
    <comment ref="J100" authorId="0">
      <text>
        <r>
          <rPr>
            <sz val="10"/>
            <rFont val="Arial"/>
            <family val="2"/>
          </rPr>
          <t>T&lt;sub&gt;A&lt;/sub&gt;=25&amp;#0176;C, V&lt;sub&gt;S&lt;/sub&gt; = &amp;#177;0.9 V, Bias Adjust Pin open</t>
        </r>
      </text>
    </comment>
    <comment ref="L100" authorId="0">
      <text>
        <r>
          <rPr>
            <sz val="10"/>
            <rFont val="Arial"/>
            <family val="2"/>
          </rPr>
          <t>V&lt;sub&gt;S&lt;/sub&gt; = &amp;#177;0.9 V, Bias Adjust Pin open</t>
        </r>
      </text>
    </comment>
    <comment ref="K101" authorId="0">
      <text>
        <r>
          <rPr>
            <sz val="10"/>
            <rFont val="Arial"/>
            <family val="2"/>
          </rPr>
          <t>Ta = 25°C</t>
        </r>
      </text>
    </comment>
    <comment ref="L101" authorId="0">
      <text>
        <r>
          <rPr>
            <sz val="10"/>
            <rFont val="Arial"/>
            <family val="2"/>
          </rPr>
          <t>Open Loop Bandwidth</t>
        </r>
      </text>
    </comment>
    <comment ref="N101" authorId="0">
      <text>
        <r>
          <rPr>
            <sz val="10"/>
            <rFont val="Arial"/>
            <family val="2"/>
          </rPr>
          <t>No Load</t>
        </r>
      </text>
    </comment>
    <comment ref="H102" authorId="0">
      <text>
        <r>
          <rPr>
            <sz val="10"/>
            <rFont val="Arial"/>
            <family val="2"/>
          </rPr>
          <t>&amp;#177;3V, split supply</t>
        </r>
      </text>
    </comment>
    <comment ref="I102" authorId="0">
      <text>
        <r>
          <rPr>
            <sz val="10"/>
            <rFont val="Arial"/>
            <family val="2"/>
          </rPr>
          <t>&amp;#177;20V, split supply</t>
        </r>
      </text>
    </comment>
    <comment ref="K102" authorId="0">
      <text>
        <r>
          <rPr>
            <sz val="10"/>
            <rFont val="Arial"/>
            <family val="2"/>
          </rPr>
          <t xml:space="preserve">TA = 25 degrees C, VS = +/- 15 volts </t>
        </r>
      </text>
    </comment>
    <comment ref="H103" authorId="0">
      <text>
        <r>
          <rPr>
            <sz val="10"/>
            <rFont val="Arial"/>
            <family val="2"/>
          </rPr>
          <t>&amp;#177;3V, split supply</t>
        </r>
      </text>
    </comment>
    <comment ref="I103" authorId="0">
      <text>
        <r>
          <rPr>
            <sz val="10"/>
            <rFont val="Arial"/>
            <family val="2"/>
          </rPr>
          <t>&amp;#177;20V, split supply</t>
        </r>
      </text>
    </comment>
    <comment ref="K103" authorId="0">
      <text>
        <r>
          <rPr>
            <sz val="10"/>
            <rFont val="Arial"/>
            <family val="2"/>
          </rPr>
          <t>T&lt;sub&gt;A&lt;/sub&gt;=25 degrees C, V&lt;sub&gt;S&lt;/sub&gt;=+/-15V</t>
        </r>
      </text>
    </comment>
    <comment ref="K104" authorId="0">
      <text>
        <r>
          <rPr>
            <sz val="10"/>
            <rFont val="Arial"/>
            <family val="2"/>
          </rPr>
          <t>TA = 25 degrees C, VS = 30 volts</t>
        </r>
      </text>
    </comment>
  </commentList>
</comments>
</file>

<file path=xl/sharedStrings.xml><?xml version="1.0" encoding="utf-8"?>
<sst xmlns="http://schemas.openxmlformats.org/spreadsheetml/2006/main" count="1997" uniqueCount="339">
  <si>
    <t>Product</t>
  </si>
  <si>
    <t>Datasheet</t>
  </si>
  <si>
    <t>Description</t>
  </si>
  <si>
    <t>Compliance</t>
  </si>
  <si>
    <t>Status</t>
  </si>
  <si>
    <t>Rail to Rail</t>
  </si>
  <si>
    <t>Channels</t>
  </si>
  <si>
    <t>VS Min (V)</t>
  </si>
  <si>
    <t>VS Max (V)</t>
  </si>
  <si>
    <t>Iq Typ (mA)</t>
  </si>
  <si>
    <t>VOS Max (mV)</t>
  </si>
  <si>
    <t>GBW Typ (MHz)</t>
  </si>
  <si>
    <t>SR Typ (V/µs)</t>
  </si>
  <si>
    <t>IO Typ (mA)</t>
  </si>
  <si>
    <t>ΔVOS/ΔT (μV/C)</t>
  </si>
  <si>
    <t>eN (nV/√Hz)</t>
  </si>
  <si>
    <t>Ibias Typ (pA)</t>
  </si>
  <si>
    <t>CMRR Typ (dB)</t>
  </si>
  <si>
    <t>Architecture</t>
  </si>
  <si>
    <t>Temperature Range (°C)</t>
  </si>
  <si>
    <t>Package Type</t>
  </si>
  <si>
    <t>Operational Amplifier, 5.5V Rail-to-Rail Input and Output, 3 MHz, Single</t>
  </si>
  <si>
    <t>Pb-free
Halide free
AEC Qualified
PPAP Capable</t>
  </si>
  <si>
    <t>ActiveNEW</t>
  </si>
  <si>
    <t>Input/Output</t>
  </si>
  <si>
    <t>1</t>
  </si>
  <si>
    <t>1.8</t>
  </si>
  <si>
    <t>5.5</t>
  </si>
  <si>
    <t>0.125</t>
  </si>
  <si>
    <t>3.5</t>
  </si>
  <si>
    <t>3</t>
  </si>
  <si>
    <t>1.2</t>
  </si>
  <si>
    <t>15</t>
  </si>
  <si>
    <t>20</t>
  </si>
  <si>
    <t>79</t>
  </si>
  <si>
    <t>CMOS</t>
  </si>
  <si>
    <t>-40 to 125</t>
  </si>
  <si>
    <t>SC-88A / SC-70-5
TSOP-5
UDFN-6</t>
  </si>
  <si>
    <t>Operational Amplifier, 5.5V Rail-to-Rail Input and Output, 1.2 MHz, Single</t>
  </si>
  <si>
    <t>0.042</t>
  </si>
  <si>
    <t>0.4</t>
  </si>
  <si>
    <t>11</t>
  </si>
  <si>
    <t>30</t>
  </si>
  <si>
    <t>Operational Amplifier, 5.5V Rail-to-Rail Input and Output, 350 kHz, Single</t>
  </si>
  <si>
    <t>0.02</t>
  </si>
  <si>
    <t>4</t>
  </si>
  <si>
    <t>0.35</t>
  </si>
  <si>
    <t>0.15</t>
  </si>
  <si>
    <t>7.5</t>
  </si>
  <si>
    <t>40</t>
  </si>
  <si>
    <t>Precision Operational Amplifier, 2 MHz Bandwidth, Low Noise, Zero-Drift, 25 µV Offset</t>
  </si>
  <si>
    <t>Output</t>
  </si>
  <si>
    <t>36</t>
  </si>
  <si>
    <t>0.475</t>
  </si>
  <si>
    <t>0.025</t>
  </si>
  <si>
    <t>2</t>
  </si>
  <si>
    <t>1.6</t>
  </si>
  <si>
    <t>16</t>
  </si>
  <si>
    <t>22</t>
  </si>
  <si>
    <t>100</t>
  </si>
  <si>
    <t>130</t>
  </si>
  <si>
    <t>TSOP-5 / SOT-23-5</t>
  </si>
  <si>
    <t>3MHz, 125µA Low Power Operational Amplifier</t>
  </si>
  <si>
    <t/>
  </si>
  <si>
    <t>Product Preview</t>
  </si>
  <si>
    <t>SOIC-14
TSSOP-14</t>
  </si>
  <si>
    <t>Operational Amplifier, 5.5V Rail-to-Rail Input and Output, 1.2 MHz, Quad</t>
  </si>
  <si>
    <t>Precision Operational Amplifier, 2 MHz Bandwidth, Low Noise, Zero-Drift, 25 µV Offset, Dual Precision Op Amp</t>
  </si>
  <si>
    <t>Pb-free
Halide free
AEC Qualified</t>
  </si>
  <si>
    <t>Micro8™
SOIC-8</t>
  </si>
  <si>
    <t>Precision Operational Amplifier, 2 MHz Bandwidth, Low Noise, Zero-Drift, 25 µV Offset, Quad Precision Op Amp</t>
  </si>
  <si>
    <t>SOIC-14
TSSOP-14 WB</t>
  </si>
  <si>
    <t>Microphone Pre-Amplifier with Digital Output</t>
  </si>
  <si>
    <t>Pb-free
Halide free</t>
  </si>
  <si>
    <t>Active</t>
  </si>
  <si>
    <t>WLCSP-6</t>
  </si>
  <si>
    <t>Operational Amplifier, Rail-to-Rail I/O, 3.7Mhz, CMOS Op-Amp</t>
  </si>
  <si>
    <t>2.3</t>
  </si>
  <si>
    <t>5.25</t>
  </si>
  <si>
    <t>0.2</t>
  </si>
  <si>
    <t>6</t>
  </si>
  <si>
    <t>12</t>
  </si>
  <si>
    <t>2.9</t>
  </si>
  <si>
    <t>25</t>
  </si>
  <si>
    <t>5</t>
  </si>
  <si>
    <t>73</t>
  </si>
  <si>
    <t>SOT-23-5</t>
  </si>
  <si>
    <t>Micro8™</t>
  </si>
  <si>
    <t>Operational Amplifier, 9 MHz, Low Power CMOS Op-Amp</t>
  </si>
  <si>
    <t>2.5</t>
  </si>
  <si>
    <t>9</t>
  </si>
  <si>
    <t>6.1</t>
  </si>
  <si>
    <t>50</t>
  </si>
  <si>
    <t>0.1</t>
  </si>
  <si>
    <t>122</t>
  </si>
  <si>
    <t>-40 to 85</t>
  </si>
  <si>
    <t>Operational Amplifier, Low Power, Rail to Rail I/O, Ultra low cost, CMOS Op-Amp</t>
  </si>
  <si>
    <t>2.8</t>
  </si>
  <si>
    <t>SC-88A-5 / SC-70-5</t>
  </si>
  <si>
    <t>Quad Operational Amplifier</t>
  </si>
  <si>
    <t>Pb-free</t>
  </si>
  <si>
    <t>No</t>
  </si>
  <si>
    <t>26</t>
  </si>
  <si>
    <t>0.25</t>
  </si>
  <si>
    <t>7</t>
  </si>
  <si>
    <t>0.5</t>
  </si>
  <si>
    <t>0.3</t>
  </si>
  <si>
    <t>-</t>
  </si>
  <si>
    <t>40000</t>
  </si>
  <si>
    <t>75</t>
  </si>
  <si>
    <t>Bipolar</t>
  </si>
  <si>
    <t>SOIC-14 N</t>
  </si>
  <si>
    <t>Dual Operational Amplifier</t>
  </si>
  <si>
    <t>28</t>
  </si>
  <si>
    <t>69</t>
  </si>
  <si>
    <t>10</t>
  </si>
  <si>
    <t>100000</t>
  </si>
  <si>
    <t>PDIP-8</t>
  </si>
  <si>
    <t>Power Operational Amplifier</t>
  </si>
  <si>
    <t>4.5</t>
  </si>
  <si>
    <t>18</t>
  </si>
  <si>
    <t>1000</t>
  </si>
  <si>
    <t>80</t>
  </si>
  <si>
    <t>-20 to 75</t>
  </si>
  <si>
    <t>TO-220-5</t>
  </si>
  <si>
    <t>Operational Amplifier, Non-Compensated, Single</t>
  </si>
  <si>
    <t>AEC Qualified
Pb-free
Halide free</t>
  </si>
  <si>
    <t>30000</t>
  </si>
  <si>
    <t>96</t>
  </si>
  <si>
    <t>-25 to 85</t>
  </si>
  <si>
    <t>SOIC-8</t>
  </si>
  <si>
    <t>Operational Amplifier, Single Supply, Quad</t>
  </si>
  <si>
    <t>32</t>
  </si>
  <si>
    <t>0.6</t>
  </si>
  <si>
    <t>-90000</t>
  </si>
  <si>
    <t>85</t>
  </si>
  <si>
    <t>Operational Amplifier, Single Supply, Dual</t>
  </si>
  <si>
    <t>1.5</t>
  </si>
  <si>
    <t>-45000</t>
  </si>
  <si>
    <t>70</t>
  </si>
  <si>
    <t>-40 to 105</t>
  </si>
  <si>
    <t>0.75</t>
  </si>
  <si>
    <t>70000</t>
  </si>
  <si>
    <t>90</t>
  </si>
  <si>
    <t>0 to 70</t>
  </si>
  <si>
    <t>Operation Amplifier, Single-Channel</t>
  </si>
  <si>
    <t>-10000</t>
  </si>
  <si>
    <t>TSOP-5</t>
  </si>
  <si>
    <t>3
7</t>
  </si>
  <si>
    <t>-90000
-45000</t>
  </si>
  <si>
    <t>5
7</t>
  </si>
  <si>
    <t>-45000
45000</t>
  </si>
  <si>
    <t>70
85</t>
  </si>
  <si>
    <t>Complementary Operational Amplifier and Precision Comparator</t>
  </si>
  <si>
    <t>0.48</t>
  </si>
  <si>
    <t>50000</t>
  </si>
  <si>
    <t>32V Rail-to-Rail Input &amp; Output, 4MHz, Single Op-Amp</t>
  </si>
  <si>
    <t>1.25</t>
  </si>
  <si>
    <t>10.5</t>
  </si>
  <si>
    <t>104</t>
  </si>
  <si>
    <t>Operational Amplifier, Low Noise, Audio, Dual</t>
  </si>
  <si>
    <t>29</t>
  </si>
  <si>
    <t>300000</t>
  </si>
  <si>
    <t>Operational Amplifier, Low Power CMOS Op-Amp</t>
  </si>
  <si>
    <t>60</t>
  </si>
  <si>
    <t>63</t>
  </si>
  <si>
    <t>SC-88A / SC-70-5
TSOP-5 / SOT-23-5</t>
  </si>
  <si>
    <t>Operational Amplifier, Low Power, Rail to Rail Output, CMOS Op-Amp</t>
  </si>
  <si>
    <t>0.08</t>
  </si>
  <si>
    <t>160</t>
  </si>
  <si>
    <t>65</t>
  </si>
  <si>
    <t>-40 to 125
-40 to 85</t>
  </si>
  <si>
    <t>1.4</t>
  </si>
  <si>
    <t>23</t>
  </si>
  <si>
    <t>8</t>
  </si>
  <si>
    <t>33</t>
  </si>
  <si>
    <t>&lt;1000</t>
  </si>
  <si>
    <t>-65 to 150</t>
  </si>
  <si>
    <t>SC-88A-5 / SC-70-5
SOT-23-5</t>
  </si>
  <si>
    <t>0.065</t>
  </si>
  <si>
    <t>Ultra Low Cost &amp; Power, Rail-Rail Output, Quad Op-Amp</t>
  </si>
  <si>
    <t>SOIC-14</t>
  </si>
  <si>
    <t>0.07</t>
  </si>
  <si>
    <t>Micro8™
SOIC-8
UDFN-8</t>
  </si>
  <si>
    <t>Ultra Low Cost &amp; Power, Rail-Rail Output, Dual Op-Amp</t>
  </si>
  <si>
    <t>Operational Amplifier, 5Mhz, Rail to Rail Output, High Output Drive Op-Amp</t>
  </si>
  <si>
    <t>119000</t>
  </si>
  <si>
    <t>SC-88A / SC-70-5</t>
  </si>
  <si>
    <t>Operational Amplifier, Low Power, Rail to Rail I/O, CMOS Op-Amp</t>
  </si>
  <si>
    <t>0.075</t>
  </si>
  <si>
    <t>1.4
1.5</t>
  </si>
  <si>
    <t>30
80</t>
  </si>
  <si>
    <t>Low Power Operational Amplifier with Shutdown and Rail to Rail I/O</t>
  </si>
  <si>
    <t>UQFN-10</t>
  </si>
  <si>
    <t>0.7</t>
  </si>
  <si>
    <t>-200000</t>
  </si>
  <si>
    <t>Operational Amplifier, Single Supply 3.0 V to 44 V, Single</t>
  </si>
  <si>
    <t>44</t>
  </si>
  <si>
    <t>1.9</t>
  </si>
  <si>
    <t>97</t>
  </si>
  <si>
    <t>Operational Amplifier, Single Supply 3.0 V to 44 V, Dual</t>
  </si>
  <si>
    <t>AEC Qualified
Pb-free
Halide free
PPAP Capable</t>
  </si>
  <si>
    <t>3
5</t>
  </si>
  <si>
    <t>100000
500000</t>
  </si>
  <si>
    <t>Operational Amplifier, Single Supply 3.0 V to 44 V, Quad</t>
  </si>
  <si>
    <t>Operational Amplifier, Low Noise, Dual</t>
  </si>
  <si>
    <t>37</t>
  </si>
  <si>
    <t>4.4</t>
  </si>
  <si>
    <t>280000</t>
  </si>
  <si>
    <t>107</t>
  </si>
  <si>
    <t>Operational Amplifier, Low Noise, Quad</t>
  </si>
  <si>
    <t>2.05</t>
  </si>
  <si>
    <t>Operational Amplifier, Single Supply 3.0 V to 44 V, Low Power, Single</t>
  </si>
  <si>
    <t>0.22</t>
  </si>
  <si>
    <t>2.1</t>
  </si>
  <si>
    <t>20000</t>
  </si>
  <si>
    <t>Operational Amplifier, Single Supply 3.0 V to 44 V, Low Power, Dual</t>
  </si>
  <si>
    <t>0.22
0.44</t>
  </si>
  <si>
    <t>Operational Amplifier, Single Supply 3.0 V to 44 V, Low Power, Quad</t>
  </si>
  <si>
    <t>0.22
0.88</t>
  </si>
  <si>
    <t>Operational Amplifier, Low Power, Low Noise, Dual</t>
  </si>
  <si>
    <t>0.425
0.9</t>
  </si>
  <si>
    <t>110</t>
  </si>
  <si>
    <t>Operational Amplifier, Low Power, Low Noise, Quad</t>
  </si>
  <si>
    <t>0.425</t>
  </si>
  <si>
    <t>Operational Amplifier, Rail to Rail I/O, High Output Drive</t>
  </si>
  <si>
    <t>0.9</t>
  </si>
  <si>
    <t>2.2</t>
  </si>
  <si>
    <t>80000</t>
  </si>
  <si>
    <t>Operational Amplifiers, Single Supply, High Slew Rate, Low Input Offset Voltage, Dual</t>
  </si>
  <si>
    <t>2.15</t>
  </si>
  <si>
    <t>24</t>
  </si>
  <si>
    <t>Operational Amplifiers, Single Supply, High Slew Rate, Low Input Offset Voltage, Quad</t>
  </si>
  <si>
    <t>Operational Amplifier, Single Supply 3.0 V to 44 V, Low Input Offset Voltage, Single</t>
  </si>
  <si>
    <t>Operational Amplifier, Single Supply 3.0 V to 44 V, Low Input Offset Voltage, Dual</t>
  </si>
  <si>
    <t>SOIC-8
WQFN-10</t>
  </si>
  <si>
    <t>-40 to 125
0 to 70</t>
  </si>
  <si>
    <t>Operational Amplifier, Single Supply 3.0 V to 44 V, Low Input Offset Voltage, Quad</t>
  </si>
  <si>
    <t>Operational Amplifier with sub-one volt operation, Rail to Rail I/O</t>
  </si>
  <si>
    <t>0.51</t>
  </si>
  <si>
    <t>76</t>
  </si>
  <si>
    <t>-40 to 105
-40 to 125</t>
  </si>
  <si>
    <t>Operational Amplifier with sub-one volt operation, shutdown pin, Rail to Rail I/O</t>
  </si>
  <si>
    <t>86</t>
  </si>
  <si>
    <t>82</t>
  </si>
  <si>
    <t>TSOP-6</t>
  </si>
  <si>
    <t>Operational Amplifier, High Slew Rate, Low Voltage, Rail-to-Rail Output</t>
  </si>
  <si>
    <t>1.7</t>
  </si>
  <si>
    <t>0.23</t>
  </si>
  <si>
    <t>SOT-553
TSOP-5 / SOT-23-5</t>
  </si>
  <si>
    <t>0.325</t>
  </si>
  <si>
    <t>Micro8™
SOIC-8
TSSOP-8</t>
  </si>
  <si>
    <t>Quad Op-Amp, 7 MHz, High Slew Rate, Rail-to-Rail Output</t>
  </si>
  <si>
    <t>Operational Amplifier, High Slew Rate, Rail to Rail Output</t>
  </si>
  <si>
    <t>0.39</t>
  </si>
  <si>
    <t>2.6</t>
  </si>
  <si>
    <t>45</t>
  </si>
  <si>
    <t>140</t>
  </si>
  <si>
    <t>SC-88A / SC-70-5
UDFN-6</t>
  </si>
  <si>
    <t>Operational Amplifier, Low Power, 8 MHz GBW, Rail-to-Rail Input-Output</t>
  </si>
  <si>
    <t>1.3</t>
  </si>
  <si>
    <t>2.7</t>
  </si>
  <si>
    <t>84</t>
  </si>
  <si>
    <t>Operational Amplifier, 5.5V Rail-to-Rail Input and Output, 3 MHz, Dual</t>
  </si>
  <si>
    <t>Operational Amplifier, Wide supply range, 3Mhz CMOS Op-Amp</t>
  </si>
  <si>
    <t>0.41
0.43
0.48</t>
  </si>
  <si>
    <t>3.5
4</t>
  </si>
  <si>
    <t>2.4</t>
  </si>
  <si>
    <t>135
145</t>
  </si>
  <si>
    <t>SOT-553
TSOP-5</t>
  </si>
  <si>
    <t>0.41</t>
  </si>
  <si>
    <t>145</t>
  </si>
  <si>
    <t>3
4</t>
  </si>
  <si>
    <t>Operational Amplifier, 5.5V Supply Voltage, Rail-to-Rail Input and Output, 1.2 MHz</t>
  </si>
  <si>
    <t>Operational Amplifier, 5.5V Rail-to-Rail Input and Output, 350 kHz, Dual</t>
  </si>
  <si>
    <t>Operational Amplifier, 75 µV Max Offset, 0.25 µV/C, 35 µA, Zero-Drift</t>
  </si>
  <si>
    <t>0.021</t>
  </si>
  <si>
    <t>0.05</t>
  </si>
  <si>
    <t>0.27</t>
  </si>
  <si>
    <t>14</t>
  </si>
  <si>
    <t>-40 to 150</t>
  </si>
  <si>
    <t>Precision Operational Amplifier, Low Power, Zero-Drift, 30 µV Offset</t>
  </si>
  <si>
    <t>0.017
0.021</t>
  </si>
  <si>
    <t>0.03</t>
  </si>
  <si>
    <t>0.04</t>
  </si>
  <si>
    <t>62</t>
  </si>
  <si>
    <t>123</t>
  </si>
  <si>
    <t>Operational Amplifier, 1.0 A, Dual</t>
  </si>
  <si>
    <t>SOIC-16W</t>
  </si>
  <si>
    <t>Single Operational Amplifier, 50 µV Offset, 0.25 µV/°C, Zero-Drift Precision, Low Power</t>
  </si>
  <si>
    <t>0.16</t>
  </si>
  <si>
    <t>108</t>
  </si>
  <si>
    <t>Low Power, Zero-Drift Operational Amplifier with 10 µV Offset</t>
  </si>
  <si>
    <t>0.021
0.028</t>
  </si>
  <si>
    <t>0.01
0.03</t>
  </si>
  <si>
    <t>Operational Amplifier, 50 _x0002_µV Offset, 0.25 _x0002_µV/_x0002_C,
35 _x0002_µA, Zero-Drift</t>
  </si>
  <si>
    <t>Operational Amplifier, 30 µ_x0002_V Offset, 0.07 _x0002_µ_x0002_V/_x0002_C, Low Power, Zero-Drift</t>
  </si>
  <si>
    <t>0.015
0.15</t>
  </si>
  <si>
    <t>0.095</t>
  </si>
  <si>
    <t>Power Line Communcation (PLC) Driver, 2 Amp</t>
  </si>
  <si>
    <t>1500</t>
  </si>
  <si>
    <t>250</t>
  </si>
  <si>
    <t>QFN-20</t>
  </si>
  <si>
    <t>Operational Amplifier, Low bias current, Rail to Rail CMOS Op-Amp</t>
  </si>
  <si>
    <t>1.13</t>
  </si>
  <si>
    <t>72</t>
  </si>
  <si>
    <t>AEC Qualified
PPAP Capable
Pb-free
Halide free</t>
  </si>
  <si>
    <t>-55 to 125
-40 to 105</t>
  </si>
  <si>
    <t>-55 to 125</t>
  </si>
  <si>
    <t>Power Operational Amplifier with thermal shutdown</t>
  </si>
  <si>
    <t>3.3</t>
  </si>
  <si>
    <t>13.2</t>
  </si>
  <si>
    <t>4
7</t>
  </si>
  <si>
    <t>500</t>
  </si>
  <si>
    <t>550000</t>
  </si>
  <si>
    <t>UDFN-12</t>
  </si>
  <si>
    <t>Operational Amplifier, Wide supply range, 3.5Mhz, Rail to Rail I/O Op-Amp</t>
  </si>
  <si>
    <t>55000</t>
  </si>
  <si>
    <t>TSSOP-8</t>
  </si>
  <si>
    <t>Operational Amplifier, Low Voltage</t>
  </si>
  <si>
    <t>0.11</t>
  </si>
  <si>
    <t>0.09</t>
  </si>
  <si>
    <t>95</t>
  </si>
  <si>
    <t>Operational Transconductance Amplifier, Dual</t>
  </si>
  <si>
    <t>-18</t>
  </si>
  <si>
    <t>0.005</t>
  </si>
  <si>
    <t>400000</t>
  </si>
  <si>
    <t>SOIC-16</t>
  </si>
  <si>
    <t>38</t>
  </si>
  <si>
    <t>-55 to 125
0 to 70</t>
  </si>
  <si>
    <t>SOIC-16W
SOIC-8</t>
  </si>
  <si>
    <t>Operational Amplifier, Low Noise, Single</t>
  </si>
  <si>
    <t>4
8</t>
  </si>
  <si>
    <t>13</t>
  </si>
  <si>
    <t>400000
500000</t>
  </si>
  <si>
    <t>-40 to 85
0 to 70</t>
  </si>
  <si>
    <t>Operational Amplifier, 1 A, Dual</t>
  </si>
  <si>
    <t>Operational Amplifier, 3Mhz, Low power, CMOS Op-Amp</t>
  </si>
  <si>
    <t>0.38</t>
  </si>
</sst>
</file>

<file path=xl/styles.xml><?xml version="1.0" encoding="utf-8"?>
<styleSheet xmlns="http://schemas.openxmlformats.org/spreadsheetml/2006/main">
  <fonts count="3">
    <font>
      <sz val="10"/>
      <name val="Arial"/>
      <family val="2"/>
    </font>
    <font>
      <b/>
      <sz val="10"/>
      <color indexed="9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0" fillId="0" borderId="0" xfId="0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05"/>
  <sheetViews>
    <sheetView tabSelected="1" workbookViewId="0">
      <pane ySplit="1" topLeftCell="A2" activePane="bottomLeft" state="frozen"/>
      <selection pane="bottomLeft" activeCell="J3" sqref="J3"/>
    </sheetView>
  </sheetViews>
  <sheetFormatPr defaultRowHeight="12.75"/>
  <cols>
    <col min="1" max="21" width="18" customWidth="1"/>
  </cols>
  <sheetData>
    <row r="1" spans="1:2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ht="51">
      <c r="A2" t="str">
        <f>HYPERLINK("https://www.onsemi.com/PowerSolutions/product.do?id=NCS20061","NCS20061")</f>
        <v>NCS20061</v>
      </c>
      <c r="B2" t="str">
        <f>HYPERLINK("https://www.onsemi.com/pub/Collateral/NCS2006-D.PDF","NCS2006/D (1189kB)")</f>
        <v>NCS2006/D (1189kB)</v>
      </c>
      <c r="C2" t="s">
        <v>21</v>
      </c>
      <c r="D2" s="2" t="s">
        <v>22</v>
      </c>
      <c r="E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25</v>
      </c>
      <c r="P2" s="2" t="s">
        <v>33</v>
      </c>
      <c r="Q2" s="2" t="s">
        <v>25</v>
      </c>
      <c r="R2" s="2" t="s">
        <v>34</v>
      </c>
      <c r="S2" s="2" t="s">
        <v>35</v>
      </c>
      <c r="T2" s="2" t="s">
        <v>36</v>
      </c>
      <c r="U2" s="2" t="s">
        <v>37</v>
      </c>
    </row>
    <row r="3" spans="1:21" ht="51">
      <c r="A3" t="str">
        <f>HYPERLINK("https://www.onsemi.com/PowerSolutions/product.do?id=NCS20081","NCS20081")</f>
        <v>NCS20081</v>
      </c>
      <c r="B3" t="str">
        <f>HYPERLINK("https://www.onsemi.com/pub/Collateral/NCS2008-D.PDF","NCS2008/D (756kB)")</f>
        <v>NCS2008/D (756kB)</v>
      </c>
      <c r="C3" t="s">
        <v>38</v>
      </c>
      <c r="D3" s="2" t="s">
        <v>22</v>
      </c>
      <c r="E3" t="s">
        <v>23</v>
      </c>
      <c r="F3" s="2" t="s">
        <v>24</v>
      </c>
      <c r="G3" s="2" t="s">
        <v>25</v>
      </c>
      <c r="H3" s="2" t="s">
        <v>26</v>
      </c>
      <c r="I3" s="2" t="s">
        <v>27</v>
      </c>
      <c r="J3" s="2" t="s">
        <v>39</v>
      </c>
      <c r="K3" s="2" t="s">
        <v>29</v>
      </c>
      <c r="L3" s="2" t="s">
        <v>31</v>
      </c>
      <c r="M3" s="2" t="s">
        <v>40</v>
      </c>
      <c r="N3" s="2" t="s">
        <v>41</v>
      </c>
      <c r="O3" s="2" t="s">
        <v>25</v>
      </c>
      <c r="P3" s="2" t="s">
        <v>42</v>
      </c>
      <c r="Q3" s="2" t="s">
        <v>25</v>
      </c>
      <c r="R3" s="2" t="s">
        <v>34</v>
      </c>
      <c r="S3" s="2" t="s">
        <v>35</v>
      </c>
      <c r="T3" s="2" t="s">
        <v>36</v>
      </c>
      <c r="U3" s="2" t="s">
        <v>37</v>
      </c>
    </row>
    <row r="4" spans="1:21" ht="51">
      <c r="A4" t="str">
        <f>HYPERLINK("https://www.onsemi.com/PowerSolutions/product.do?id=NCS20091","NCS20091")</f>
        <v>NCS20091</v>
      </c>
      <c r="B4" t="str">
        <f>HYPERLINK("https://www.onsemi.com/pub/Collateral/NCS2009-D.PDF","NCS2009/D (847kB)")</f>
        <v>NCS2009/D (847kB)</v>
      </c>
      <c r="C4" t="s">
        <v>43</v>
      </c>
      <c r="D4" s="2" t="s">
        <v>22</v>
      </c>
      <c r="E4" t="s">
        <v>23</v>
      </c>
      <c r="F4" s="2" t="s">
        <v>24</v>
      </c>
      <c r="G4" s="2" t="s">
        <v>25</v>
      </c>
      <c r="H4" s="2" t="s">
        <v>26</v>
      </c>
      <c r="I4" s="2" t="s">
        <v>27</v>
      </c>
      <c r="J4" s="2" t="s">
        <v>44</v>
      </c>
      <c r="K4" s="2" t="s">
        <v>45</v>
      </c>
      <c r="L4" s="2" t="s">
        <v>46</v>
      </c>
      <c r="M4" s="2" t="s">
        <v>47</v>
      </c>
      <c r="N4" s="2" t="s">
        <v>48</v>
      </c>
      <c r="O4" s="2" t="s">
        <v>25</v>
      </c>
      <c r="P4" s="2" t="s">
        <v>49</v>
      </c>
      <c r="Q4" s="2" t="s">
        <v>25</v>
      </c>
      <c r="R4" s="2" t="s">
        <v>34</v>
      </c>
      <c r="S4" s="2" t="s">
        <v>35</v>
      </c>
      <c r="T4" s="2" t="s">
        <v>36</v>
      </c>
      <c r="U4" s="2" t="s">
        <v>37</v>
      </c>
    </row>
    <row r="5" spans="1:21" ht="51">
      <c r="A5" t="str">
        <f>HYPERLINK("https://www.onsemi.com/PowerSolutions/product.do?id=NCS21911","NCS21911")</f>
        <v>NCS21911</v>
      </c>
      <c r="B5" t="str">
        <f>HYPERLINK("https://www.onsemi.com/pub/Collateral/NCS21911-D.PDF","NCS21911/D (800kB)")</f>
        <v>NCS21911/D (800kB)</v>
      </c>
      <c r="C5" t="s">
        <v>50</v>
      </c>
      <c r="D5" s="2" t="s">
        <v>22</v>
      </c>
      <c r="E5" t="s">
        <v>23</v>
      </c>
      <c r="F5" s="2" t="s">
        <v>51</v>
      </c>
      <c r="G5" s="2" t="s">
        <v>25</v>
      </c>
      <c r="H5" s="2" t="s">
        <v>45</v>
      </c>
      <c r="I5" s="2" t="s">
        <v>52</v>
      </c>
      <c r="J5" s="2" t="s">
        <v>53</v>
      </c>
      <c r="K5" s="2" t="s">
        <v>54</v>
      </c>
      <c r="L5" s="2" t="s">
        <v>55</v>
      </c>
      <c r="M5" s="2" t="s">
        <v>56</v>
      </c>
      <c r="N5" s="2" t="s">
        <v>57</v>
      </c>
      <c r="O5" s="2" t="s">
        <v>44</v>
      </c>
      <c r="P5" s="2" t="s">
        <v>58</v>
      </c>
      <c r="Q5" s="2" t="s">
        <v>59</v>
      </c>
      <c r="R5" s="2" t="s">
        <v>60</v>
      </c>
      <c r="S5" s="2" t="s">
        <v>35</v>
      </c>
      <c r="T5" s="2" t="s">
        <v>36</v>
      </c>
      <c r="U5" s="2" t="s">
        <v>61</v>
      </c>
    </row>
    <row r="6" spans="1:21" ht="51">
      <c r="A6" t="str">
        <f>HYPERLINK("https://www.onsemi.com/PowerSolutions/product.do?id=NCS20064","NCS20064")</f>
        <v>NCS20064</v>
      </c>
      <c r="B6" t="str">
        <f>HYPERLINK("https://www.onsemi.com/pub/Collateral/NCS2006-D.PDF","NCS2006/D (1189kB)")</f>
        <v>NCS2006/D (1189kB)</v>
      </c>
      <c r="C6" t="s">
        <v>62</v>
      </c>
      <c r="D6" s="2" t="s">
        <v>22</v>
      </c>
      <c r="E6" t="s">
        <v>64</v>
      </c>
      <c r="F6" s="2" t="s">
        <v>24</v>
      </c>
      <c r="G6" s="2" t="s">
        <v>45</v>
      </c>
      <c r="H6" s="2" t="s">
        <v>26</v>
      </c>
      <c r="I6" s="2" t="s">
        <v>27</v>
      </c>
      <c r="J6" s="2" t="s">
        <v>28</v>
      </c>
      <c r="K6" s="2" t="s">
        <v>29</v>
      </c>
      <c r="L6" s="2" t="s">
        <v>30</v>
      </c>
      <c r="M6" s="2" t="s">
        <v>31</v>
      </c>
      <c r="N6" s="2" t="s">
        <v>32</v>
      </c>
      <c r="O6" s="2" t="s">
        <v>25</v>
      </c>
      <c r="P6" s="2" t="s">
        <v>33</v>
      </c>
      <c r="Q6" s="2" t="s">
        <v>25</v>
      </c>
      <c r="R6" s="2" t="s">
        <v>34</v>
      </c>
      <c r="S6" s="2" t="s">
        <v>35</v>
      </c>
      <c r="T6" s="2" t="s">
        <v>36</v>
      </c>
      <c r="U6" s="2" t="s">
        <v>65</v>
      </c>
    </row>
    <row r="7" spans="1:21" ht="51">
      <c r="A7" t="str">
        <f>HYPERLINK("https://www.onsemi.com/PowerSolutions/product.do?id=NCS20084","NCS20084")</f>
        <v>NCS20084</v>
      </c>
      <c r="B7" t="str">
        <f>HYPERLINK("https://www.onsemi.com/pub/Collateral/NCS2008-D.PDF","NCS2008/D (756kB)")</f>
        <v>NCS2008/D (756kB)</v>
      </c>
      <c r="C7" t="s">
        <v>66</v>
      </c>
      <c r="D7" s="2" t="s">
        <v>22</v>
      </c>
      <c r="E7" t="s">
        <v>64</v>
      </c>
      <c r="F7" s="2" t="s">
        <v>24</v>
      </c>
      <c r="G7" s="2" t="s">
        <v>45</v>
      </c>
      <c r="H7" s="2" t="s">
        <v>26</v>
      </c>
      <c r="I7" s="2" t="s">
        <v>27</v>
      </c>
      <c r="J7" s="2" t="s">
        <v>39</v>
      </c>
      <c r="K7" s="2" t="s">
        <v>29</v>
      </c>
      <c r="L7" s="2" t="s">
        <v>31</v>
      </c>
      <c r="M7" s="2" t="s">
        <v>40</v>
      </c>
      <c r="N7" s="2" t="s">
        <v>41</v>
      </c>
      <c r="O7" s="2" t="s">
        <v>25</v>
      </c>
      <c r="P7" s="2" t="s">
        <v>42</v>
      </c>
      <c r="Q7" s="2" t="s">
        <v>25</v>
      </c>
      <c r="R7" s="2" t="s">
        <v>34</v>
      </c>
      <c r="S7" s="2" t="s">
        <v>35</v>
      </c>
      <c r="T7" s="2" t="s">
        <v>36</v>
      </c>
      <c r="U7" s="2" t="s">
        <v>65</v>
      </c>
    </row>
    <row r="8" spans="1:21" ht="51">
      <c r="A8" t="str">
        <f>HYPERLINK("https://www.onsemi.com/PowerSolutions/product.do?id=NCS20094","NCS20094")</f>
        <v>NCS20094</v>
      </c>
      <c r="B8" t="str">
        <f>HYPERLINK("https://www.onsemi.com/pub/Collateral/NCS2009-D.PDF","NCS2009/D (847kB)")</f>
        <v>NCS2009/D (847kB)</v>
      </c>
      <c r="C8" t="s">
        <v>43</v>
      </c>
      <c r="D8" s="2" t="s">
        <v>22</v>
      </c>
      <c r="E8" t="s">
        <v>64</v>
      </c>
      <c r="F8" s="2" t="s">
        <v>24</v>
      </c>
      <c r="G8" s="2" t="s">
        <v>45</v>
      </c>
      <c r="H8" s="2" t="s">
        <v>26</v>
      </c>
      <c r="I8" s="2" t="s">
        <v>27</v>
      </c>
      <c r="J8" s="2" t="s">
        <v>44</v>
      </c>
      <c r="K8" s="2" t="s">
        <v>45</v>
      </c>
      <c r="L8" s="2" t="s">
        <v>46</v>
      </c>
      <c r="M8" s="2" t="s">
        <v>47</v>
      </c>
      <c r="N8" s="2" t="s">
        <v>48</v>
      </c>
      <c r="O8" s="2" t="s">
        <v>25</v>
      </c>
      <c r="P8" s="2" t="s">
        <v>49</v>
      </c>
      <c r="Q8" s="2" t="s">
        <v>25</v>
      </c>
      <c r="R8" s="2" t="s">
        <v>34</v>
      </c>
      <c r="S8" s="2" t="s">
        <v>35</v>
      </c>
      <c r="T8" s="2" t="s">
        <v>36</v>
      </c>
      <c r="U8" s="2" t="s">
        <v>65</v>
      </c>
    </row>
    <row r="9" spans="1:21" ht="38.25">
      <c r="A9" t="str">
        <f>HYPERLINK("https://www.onsemi.com/PowerSolutions/product.do?id=NCS21912","NCS21912")</f>
        <v>NCS21912</v>
      </c>
      <c r="B9" t="str">
        <f>HYPERLINK("https://www.onsemi.com/pub/Collateral/NCS21911-D.PDF","NCS21911/D (800kB)")</f>
        <v>NCS21911/D (800kB)</v>
      </c>
      <c r="C9" t="s">
        <v>67</v>
      </c>
      <c r="D9" s="2" t="s">
        <v>68</v>
      </c>
      <c r="E9" t="s">
        <v>64</v>
      </c>
      <c r="F9" s="2" t="s">
        <v>51</v>
      </c>
      <c r="G9" s="2" t="s">
        <v>55</v>
      </c>
      <c r="H9" s="2" t="s">
        <v>45</v>
      </c>
      <c r="I9" s="2" t="s">
        <v>52</v>
      </c>
      <c r="J9" s="2" t="s">
        <v>53</v>
      </c>
      <c r="K9" s="2" t="s">
        <v>54</v>
      </c>
      <c r="L9" s="2" t="s">
        <v>55</v>
      </c>
      <c r="M9" s="2" t="s">
        <v>56</v>
      </c>
      <c r="N9" s="2" t="s">
        <v>57</v>
      </c>
      <c r="O9" s="2" t="s">
        <v>44</v>
      </c>
      <c r="P9" s="2" t="s">
        <v>58</v>
      </c>
      <c r="Q9" s="2" t="s">
        <v>59</v>
      </c>
      <c r="R9" s="2" t="s">
        <v>60</v>
      </c>
      <c r="S9" s="2" t="s">
        <v>35</v>
      </c>
      <c r="T9" s="2" t="s">
        <v>36</v>
      </c>
      <c r="U9" s="2" t="s">
        <v>69</v>
      </c>
    </row>
    <row r="10" spans="1:21" ht="51">
      <c r="A10" t="str">
        <f>HYPERLINK("https://www.onsemi.com/PowerSolutions/product.do?id=NCS21914","NCS21914")</f>
        <v>NCS21914</v>
      </c>
      <c r="B10" t="str">
        <f>HYPERLINK("https://www.onsemi.com/pub/Collateral/NCS21911-D.PDF","NCS21911/D (800kB)")</f>
        <v>NCS21911/D (800kB)</v>
      </c>
      <c r="C10" t="s">
        <v>70</v>
      </c>
      <c r="D10" s="2" t="s">
        <v>22</v>
      </c>
      <c r="E10" t="s">
        <v>64</v>
      </c>
      <c r="F10" s="2" t="s">
        <v>51</v>
      </c>
      <c r="G10" s="2" t="s">
        <v>45</v>
      </c>
      <c r="H10" s="2" t="s">
        <v>45</v>
      </c>
      <c r="I10" s="2" t="s">
        <v>52</v>
      </c>
      <c r="J10" s="2" t="s">
        <v>53</v>
      </c>
      <c r="K10" s="2" t="s">
        <v>54</v>
      </c>
      <c r="L10" s="2" t="s">
        <v>55</v>
      </c>
      <c r="M10" s="2" t="s">
        <v>56</v>
      </c>
      <c r="N10" s="2" t="s">
        <v>57</v>
      </c>
      <c r="O10" s="2" t="s">
        <v>44</v>
      </c>
      <c r="P10" s="2" t="s">
        <v>58</v>
      </c>
      <c r="Q10" s="2" t="s">
        <v>59</v>
      </c>
      <c r="R10" s="2" t="s">
        <v>60</v>
      </c>
      <c r="S10" s="2" t="s">
        <v>35</v>
      </c>
      <c r="T10" s="2" t="s">
        <v>36</v>
      </c>
      <c r="U10" s="2" t="s">
        <v>71</v>
      </c>
    </row>
    <row r="11" spans="1:21" ht="25.5">
      <c r="A11" t="str">
        <f>HYPERLINK("https://www.onsemi.com/PowerSolutions/product.do?id=FAN3852","FAN3852")</f>
        <v>FAN3852</v>
      </c>
      <c r="B11" t="str">
        <f>HYPERLINK("https://www.onsemi.com/pub/Collateral/FAN3852-D.PDF","FAN3852/D (682kB)")</f>
        <v>FAN3852/D (682kB)</v>
      </c>
      <c r="C11" t="s">
        <v>72</v>
      </c>
      <c r="D11" s="2" t="s">
        <v>73</v>
      </c>
      <c r="E11" t="s">
        <v>74</v>
      </c>
      <c r="F11" t="s">
        <v>63</v>
      </c>
      <c r="G11" t="s">
        <v>63</v>
      </c>
      <c r="H11" t="s">
        <v>63</v>
      </c>
      <c r="I11" t="s">
        <v>63</v>
      </c>
      <c r="J11" t="s">
        <v>63</v>
      </c>
      <c r="K11" t="s">
        <v>63</v>
      </c>
      <c r="L11" t="s">
        <v>63</v>
      </c>
      <c r="M11" t="s">
        <v>63</v>
      </c>
      <c r="N11" t="s">
        <v>63</v>
      </c>
      <c r="O11" t="s">
        <v>63</v>
      </c>
      <c r="P11" t="s">
        <v>63</v>
      </c>
      <c r="Q11" t="s">
        <v>63</v>
      </c>
      <c r="R11" t="s">
        <v>63</v>
      </c>
      <c r="S11" t="s">
        <v>63</v>
      </c>
      <c r="T11" t="s">
        <v>63</v>
      </c>
      <c r="U11" s="2" t="s">
        <v>75</v>
      </c>
    </row>
    <row r="12" spans="1:21" ht="25.5">
      <c r="A12" t="str">
        <f>HYPERLINK("https://www.onsemi.com/PowerSolutions/product.do?id=FAN4174","FAN4174")</f>
        <v>FAN4174</v>
      </c>
      <c r="B12" t="str">
        <f>HYPERLINK("https://www.onsemi.com/pub/Collateral/FAN4274-D.PDF","FAN4274/D (1186kB)")</f>
        <v>FAN4274/D (1186kB)</v>
      </c>
      <c r="C12" t="s">
        <v>76</v>
      </c>
      <c r="D12" s="2" t="s">
        <v>73</v>
      </c>
      <c r="E12" t="s">
        <v>74</v>
      </c>
      <c r="F12" s="2" t="s">
        <v>24</v>
      </c>
      <c r="G12" s="2" t="s">
        <v>25</v>
      </c>
      <c r="H12" s="2" t="s">
        <v>77</v>
      </c>
      <c r="I12" s="2" t="s">
        <v>78</v>
      </c>
      <c r="J12" s="2" t="s">
        <v>79</v>
      </c>
      <c r="K12" s="2" t="s">
        <v>80</v>
      </c>
      <c r="L12" s="2" t="s">
        <v>45</v>
      </c>
      <c r="M12" s="2" t="s">
        <v>30</v>
      </c>
      <c r="N12" s="2" t="s">
        <v>81</v>
      </c>
      <c r="O12" s="2" t="s">
        <v>82</v>
      </c>
      <c r="P12" s="2" t="s">
        <v>83</v>
      </c>
      <c r="Q12" s="2" t="s">
        <v>84</v>
      </c>
      <c r="R12" s="2" t="s">
        <v>85</v>
      </c>
      <c r="S12" s="2" t="s">
        <v>35</v>
      </c>
      <c r="T12" s="2" t="s">
        <v>36</v>
      </c>
      <c r="U12" s="2" t="s">
        <v>86</v>
      </c>
    </row>
    <row r="13" spans="1:21" ht="25.5">
      <c r="A13" t="str">
        <f>HYPERLINK("https://www.onsemi.com/PowerSolutions/product.do?id=FAN4274","FAN4274")</f>
        <v>FAN4274</v>
      </c>
      <c r="B13" t="str">
        <f>HYPERLINK("https://www.onsemi.com/pub/Collateral/FAN4274-D.PDF","FAN4274/D (1186kB)")</f>
        <v>FAN4274/D (1186kB)</v>
      </c>
      <c r="C13" t="s">
        <v>76</v>
      </c>
      <c r="D13" s="2" t="s">
        <v>73</v>
      </c>
      <c r="E13" t="s">
        <v>74</v>
      </c>
      <c r="F13" s="2" t="s">
        <v>24</v>
      </c>
      <c r="G13" s="2" t="s">
        <v>55</v>
      </c>
      <c r="H13" s="2" t="s">
        <v>77</v>
      </c>
      <c r="I13" s="2" t="s">
        <v>78</v>
      </c>
      <c r="J13" s="2" t="s">
        <v>79</v>
      </c>
      <c r="K13" s="2" t="s">
        <v>80</v>
      </c>
      <c r="L13" s="2" t="s">
        <v>45</v>
      </c>
      <c r="M13" s="2" t="s">
        <v>30</v>
      </c>
      <c r="N13" s="2" t="s">
        <v>81</v>
      </c>
      <c r="O13" s="2" t="s">
        <v>82</v>
      </c>
      <c r="P13" s="2" t="s">
        <v>83</v>
      </c>
      <c r="Q13" s="2" t="s">
        <v>84</v>
      </c>
      <c r="R13" s="2" t="s">
        <v>85</v>
      </c>
      <c r="S13" s="2" t="s">
        <v>35</v>
      </c>
      <c r="T13" s="2" t="s">
        <v>36</v>
      </c>
      <c r="U13" s="2" t="s">
        <v>87</v>
      </c>
    </row>
    <row r="14" spans="1:21" ht="25.5">
      <c r="A14" t="str">
        <f>HYPERLINK("https://www.onsemi.com/PowerSolutions/product.do?id=FAN4852","FAN4852")</f>
        <v>FAN4852</v>
      </c>
      <c r="B14" t="str">
        <f>HYPERLINK("https://www.onsemi.com/pub/Collateral/FAN4852-D.pdf","FAN4852/D (3231kB)")</f>
        <v>FAN4852/D (3231kB)</v>
      </c>
      <c r="C14" t="s">
        <v>88</v>
      </c>
      <c r="D14" s="2" t="s">
        <v>73</v>
      </c>
      <c r="E14" t="s">
        <v>74</v>
      </c>
      <c r="F14" s="2" t="s">
        <v>51</v>
      </c>
      <c r="G14" s="2" t="s">
        <v>55</v>
      </c>
      <c r="H14" s="2" t="s">
        <v>89</v>
      </c>
      <c r="I14" s="2" t="s">
        <v>84</v>
      </c>
      <c r="J14" s="2" t="s">
        <v>40</v>
      </c>
      <c r="K14" s="2" t="s">
        <v>25</v>
      </c>
      <c r="L14" s="2" t="s">
        <v>90</v>
      </c>
      <c r="M14" s="2" t="s">
        <v>91</v>
      </c>
      <c r="N14" s="2" t="s">
        <v>92</v>
      </c>
      <c r="O14" s="2" t="s">
        <v>40</v>
      </c>
      <c r="P14" s="2" t="s">
        <v>41</v>
      </c>
      <c r="Q14" s="2" t="s">
        <v>93</v>
      </c>
      <c r="R14" s="2" t="s">
        <v>94</v>
      </c>
      <c r="S14" s="2" t="s">
        <v>35</v>
      </c>
      <c r="T14" s="2" t="s">
        <v>95</v>
      </c>
      <c r="U14" s="2" t="s">
        <v>87</v>
      </c>
    </row>
    <row r="15" spans="1:21" ht="25.5">
      <c r="A15" t="str">
        <f>HYPERLINK("https://www.onsemi.com/PowerSolutions/product.do?id=FAN4931","FAN4931")</f>
        <v>FAN4931</v>
      </c>
      <c r="B15" t="str">
        <f>HYPERLINK("https://www.onsemi.com/pub/Collateral/FAN4931-D.pdf","FAN4931/D (1174kB)")</f>
        <v>FAN4931/D (1174kB)</v>
      </c>
      <c r="C15" t="s">
        <v>96</v>
      </c>
      <c r="D15" s="2" t="s">
        <v>73</v>
      </c>
      <c r="E15" t="s">
        <v>74</v>
      </c>
      <c r="F15" s="2" t="s">
        <v>24</v>
      </c>
      <c r="G15" s="2" t="s">
        <v>25</v>
      </c>
      <c r="H15" s="2" t="s">
        <v>77</v>
      </c>
      <c r="I15" s="2" t="s">
        <v>78</v>
      </c>
      <c r="J15" s="2" t="s">
        <v>79</v>
      </c>
      <c r="K15" s="2" t="s">
        <v>80</v>
      </c>
      <c r="L15" s="2" t="s">
        <v>45</v>
      </c>
      <c r="M15" s="2" t="s">
        <v>30</v>
      </c>
      <c r="N15" s="2" t="s">
        <v>81</v>
      </c>
      <c r="O15" s="2" t="s">
        <v>97</v>
      </c>
      <c r="P15" s="2" t="s">
        <v>83</v>
      </c>
      <c r="Q15" s="2" t="s">
        <v>84</v>
      </c>
      <c r="R15" s="2" t="s">
        <v>85</v>
      </c>
      <c r="S15" s="2" t="s">
        <v>35</v>
      </c>
      <c r="T15" s="2" t="s">
        <v>36</v>
      </c>
      <c r="U15" s="2" t="s">
        <v>98</v>
      </c>
    </row>
    <row r="16" spans="1:21">
      <c r="A16" t="str">
        <f>HYPERLINK("https://www.onsemi.com/PowerSolutions/product.do?id=KA2902","KA2902")</f>
        <v>KA2902</v>
      </c>
      <c r="B16" t="str">
        <f>HYPERLINK("https://www.onsemi.com/pub/Collateral/KA324-D.pdf","KA324/D (407kB)")</f>
        <v>KA324/D (407kB)</v>
      </c>
      <c r="C16" t="s">
        <v>99</v>
      </c>
      <c r="D16" s="2" t="s">
        <v>100</v>
      </c>
      <c r="E16" t="s">
        <v>74</v>
      </c>
      <c r="F16" s="2" t="s">
        <v>101</v>
      </c>
      <c r="G16" s="2" t="s">
        <v>45</v>
      </c>
      <c r="H16" s="2" t="s">
        <v>30</v>
      </c>
      <c r="I16" s="2" t="s">
        <v>102</v>
      </c>
      <c r="J16" s="2" t="s">
        <v>103</v>
      </c>
      <c r="K16" s="2" t="s">
        <v>104</v>
      </c>
      <c r="L16" s="2" t="s">
        <v>105</v>
      </c>
      <c r="M16" s="2" t="s">
        <v>106</v>
      </c>
      <c r="N16" s="2" t="s">
        <v>49</v>
      </c>
      <c r="O16" s="2" t="s">
        <v>104</v>
      </c>
      <c r="P16" s="2" t="s">
        <v>107</v>
      </c>
      <c r="Q16" s="2" t="s">
        <v>108</v>
      </c>
      <c r="R16" s="2" t="s">
        <v>109</v>
      </c>
      <c r="S16" s="2" t="s">
        <v>110</v>
      </c>
      <c r="T16" s="2" t="s">
        <v>95</v>
      </c>
      <c r="U16" s="2" t="s">
        <v>111</v>
      </c>
    </row>
    <row r="17" spans="1:21" ht="25.5">
      <c r="A17" t="str">
        <f>HYPERLINK("https://www.onsemi.com/PowerSolutions/product.do?id=L272A","L272A")</f>
        <v>L272A</v>
      </c>
      <c r="B17" t="str">
        <f>HYPERLINK("https://www.onsemi.com/pub/Collateral/L272A-D.pdf","L272A/D (268kB)")</f>
        <v>L272A/D (268kB)</v>
      </c>
      <c r="C17" t="s">
        <v>112</v>
      </c>
      <c r="D17" s="2" t="s">
        <v>73</v>
      </c>
      <c r="E17" t="s">
        <v>74</v>
      </c>
      <c r="F17" s="2" t="s">
        <v>101</v>
      </c>
      <c r="G17" s="2" t="s">
        <v>55</v>
      </c>
      <c r="H17" s="2" t="s">
        <v>45</v>
      </c>
      <c r="I17" s="2" t="s">
        <v>113</v>
      </c>
      <c r="J17" s="2" t="s">
        <v>45</v>
      </c>
      <c r="K17" s="2" t="s">
        <v>114</v>
      </c>
      <c r="L17" s="2" t="s">
        <v>46</v>
      </c>
      <c r="M17" s="2" t="s">
        <v>25</v>
      </c>
      <c r="N17" s="2" t="s">
        <v>107</v>
      </c>
      <c r="O17" s="2" t="s">
        <v>107</v>
      </c>
      <c r="P17" s="2" t="s">
        <v>115</v>
      </c>
      <c r="Q17" s="2" t="s">
        <v>116</v>
      </c>
      <c r="R17" s="2" t="s">
        <v>109</v>
      </c>
      <c r="S17" s="2" t="s">
        <v>110</v>
      </c>
      <c r="T17" s="2" t="s">
        <v>95</v>
      </c>
      <c r="U17" s="2" t="s">
        <v>117</v>
      </c>
    </row>
    <row r="18" spans="1:21">
      <c r="A18" t="str">
        <f>HYPERLINK("https://www.onsemi.com/PowerSolutions/product.do?id=LA6500","LA6500")</f>
        <v>LA6500</v>
      </c>
      <c r="B18" t="str">
        <f>HYPERLINK("https://www.onsemi.com/pub/Collateral/LA6500-D.PDF","LA6500/D (69.0kB)")</f>
        <v>LA6500/D (69.0kB)</v>
      </c>
      <c r="C18" t="s">
        <v>118</v>
      </c>
      <c r="D18" s="2" t="s">
        <v>100</v>
      </c>
      <c r="E18" t="s">
        <v>74</v>
      </c>
      <c r="F18" s="2" t="s">
        <v>101</v>
      </c>
      <c r="G18" s="2" t="s">
        <v>25</v>
      </c>
      <c r="H18" s="2" t="s">
        <v>119</v>
      </c>
      <c r="I18" s="2" t="s">
        <v>120</v>
      </c>
      <c r="J18" s="2" t="s">
        <v>80</v>
      </c>
      <c r="K18" s="2" t="s">
        <v>80</v>
      </c>
      <c r="L18" s="2" t="s">
        <v>107</v>
      </c>
      <c r="M18" s="2" t="s">
        <v>47</v>
      </c>
      <c r="N18" s="2" t="s">
        <v>121</v>
      </c>
      <c r="O18" s="2" t="s">
        <v>107</v>
      </c>
      <c r="P18" s="2" t="s">
        <v>107</v>
      </c>
      <c r="Q18" s="2" t="s">
        <v>116</v>
      </c>
      <c r="R18" s="2" t="s">
        <v>122</v>
      </c>
      <c r="S18" s="2" t="s">
        <v>110</v>
      </c>
      <c r="T18" s="2" t="s">
        <v>123</v>
      </c>
      <c r="U18" s="2" t="s">
        <v>124</v>
      </c>
    </row>
    <row r="19" spans="1:21" ht="38.25">
      <c r="A19" t="str">
        <f>HYPERLINK("https://www.onsemi.com/PowerSolutions/product.do?id=LM201A","LM201A")</f>
        <v>LM201A</v>
      </c>
      <c r="B19" t="str">
        <f>HYPERLINK("https://www.onsemi.com/pub/Collateral/LM301A-D.PDF","LM301A/D (161.0kB)")</f>
        <v>LM301A/D (161.0kB)</v>
      </c>
      <c r="C19" t="s">
        <v>125</v>
      </c>
      <c r="D19" s="2" t="s">
        <v>126</v>
      </c>
      <c r="E19" t="s">
        <v>74</v>
      </c>
      <c r="F19" s="2" t="s">
        <v>101</v>
      </c>
      <c r="G19" s="2" t="s">
        <v>25</v>
      </c>
      <c r="H19" s="2" t="s">
        <v>30</v>
      </c>
      <c r="I19" s="2" t="s">
        <v>58</v>
      </c>
      <c r="J19" s="2" t="s">
        <v>26</v>
      </c>
      <c r="K19" s="2" t="s">
        <v>48</v>
      </c>
      <c r="L19" s="2" t="s">
        <v>25</v>
      </c>
      <c r="M19" s="2" t="s">
        <v>105</v>
      </c>
      <c r="N19" s="2" t="s">
        <v>115</v>
      </c>
      <c r="O19" s="2" t="s">
        <v>30</v>
      </c>
      <c r="P19" s="2" t="s">
        <v>107</v>
      </c>
      <c r="Q19" s="2" t="s">
        <v>127</v>
      </c>
      <c r="R19" s="2" t="s">
        <v>128</v>
      </c>
      <c r="S19" s="2" t="s">
        <v>110</v>
      </c>
      <c r="T19" s="2" t="s">
        <v>129</v>
      </c>
      <c r="U19" s="2" t="s">
        <v>130</v>
      </c>
    </row>
    <row r="20" spans="1:21" ht="25.5">
      <c r="A20" t="str">
        <f>HYPERLINK("https://www.onsemi.com/PowerSolutions/product.do?id=LM224","LM224")</f>
        <v>LM224</v>
      </c>
      <c r="B20" t="str">
        <f>HYPERLINK("https://www.onsemi.com/pub/Collateral/LM324-D.PDF","LM324/D (138kB)")</f>
        <v>LM324/D (138kB)</v>
      </c>
      <c r="C20" t="s">
        <v>131</v>
      </c>
      <c r="D20" s="2" t="s">
        <v>73</v>
      </c>
      <c r="E20" t="s">
        <v>74</v>
      </c>
      <c r="F20" s="2" t="s">
        <v>101</v>
      </c>
      <c r="G20" s="2" t="s">
        <v>45</v>
      </c>
      <c r="H20" s="2" t="s">
        <v>30</v>
      </c>
      <c r="I20" s="2" t="s">
        <v>132</v>
      </c>
      <c r="J20" s="2" t="s">
        <v>46</v>
      </c>
      <c r="K20" s="2" t="s">
        <v>84</v>
      </c>
      <c r="L20" s="2" t="s">
        <v>25</v>
      </c>
      <c r="M20" s="2" t="s">
        <v>133</v>
      </c>
      <c r="N20" s="2" t="s">
        <v>49</v>
      </c>
      <c r="O20" s="2" t="s">
        <v>104</v>
      </c>
      <c r="P20" s="2" t="s">
        <v>107</v>
      </c>
      <c r="Q20" s="2" t="s">
        <v>134</v>
      </c>
      <c r="R20" s="2" t="s">
        <v>135</v>
      </c>
      <c r="S20" s="2" t="s">
        <v>110</v>
      </c>
      <c r="T20" s="2" t="s">
        <v>129</v>
      </c>
      <c r="U20" s="2" t="s">
        <v>65</v>
      </c>
    </row>
    <row r="21" spans="1:21" ht="25.5">
      <c r="A21" t="str">
        <f>HYPERLINK("https://www.onsemi.com/PowerSolutions/product.do?id=LM258","LM258")</f>
        <v>LM258</v>
      </c>
      <c r="B21" t="str">
        <f>HYPERLINK("https://www.onsemi.com/pub/Collateral/LM358-D.PDF","LM358/D (221kB)")</f>
        <v>LM358/D (221kB)</v>
      </c>
      <c r="C21" t="s">
        <v>136</v>
      </c>
      <c r="D21" s="2" t="s">
        <v>73</v>
      </c>
      <c r="E21" t="s">
        <v>74</v>
      </c>
      <c r="F21" s="2" t="s">
        <v>101</v>
      </c>
      <c r="G21" s="2" t="s">
        <v>55</v>
      </c>
      <c r="H21" s="2" t="s">
        <v>30</v>
      </c>
      <c r="I21" s="2" t="s">
        <v>132</v>
      </c>
      <c r="J21" s="2" t="s">
        <v>137</v>
      </c>
      <c r="K21" s="2" t="s">
        <v>84</v>
      </c>
      <c r="L21" s="2" t="s">
        <v>25</v>
      </c>
      <c r="M21" s="2" t="s">
        <v>133</v>
      </c>
      <c r="N21" s="2" t="s">
        <v>49</v>
      </c>
      <c r="O21" s="2" t="s">
        <v>104</v>
      </c>
      <c r="P21" s="2" t="s">
        <v>107</v>
      </c>
      <c r="Q21" s="2" t="s">
        <v>138</v>
      </c>
      <c r="R21" s="2" t="s">
        <v>135</v>
      </c>
      <c r="S21" s="2" t="s">
        <v>110</v>
      </c>
      <c r="T21" s="2" t="s">
        <v>129</v>
      </c>
      <c r="U21" s="2" t="s">
        <v>69</v>
      </c>
    </row>
    <row r="22" spans="1:21" ht="25.5">
      <c r="A22" t="str">
        <f>HYPERLINK("https://www.onsemi.com/PowerSolutions/product.do?id=LM2902","LM2902")</f>
        <v>LM2902</v>
      </c>
      <c r="B22" t="str">
        <f>HYPERLINK("https://www.onsemi.com/pub/Collateral/LM324-D.PDF","LM324/D (138kB)")</f>
        <v>LM324/D (138kB)</v>
      </c>
      <c r="C22" t="s">
        <v>131</v>
      </c>
      <c r="D22" s="2" t="s">
        <v>73</v>
      </c>
      <c r="E22" t="s">
        <v>74</v>
      </c>
      <c r="F22" s="2" t="s">
        <v>101</v>
      </c>
      <c r="G22" s="2" t="s">
        <v>45</v>
      </c>
      <c r="H22" s="2" t="s">
        <v>30</v>
      </c>
      <c r="I22" s="2" t="s">
        <v>132</v>
      </c>
      <c r="J22" s="2" t="s">
        <v>46</v>
      </c>
      <c r="K22" s="2" t="s">
        <v>104</v>
      </c>
      <c r="L22" s="2" t="s">
        <v>25</v>
      </c>
      <c r="M22" s="2" t="s">
        <v>133</v>
      </c>
      <c r="N22" s="2" t="s">
        <v>49</v>
      </c>
      <c r="O22" s="2" t="s">
        <v>104</v>
      </c>
      <c r="P22" s="2" t="s">
        <v>107</v>
      </c>
      <c r="Q22" s="2" t="s">
        <v>134</v>
      </c>
      <c r="R22" s="2" t="s">
        <v>139</v>
      </c>
      <c r="S22" s="2" t="s">
        <v>110</v>
      </c>
      <c r="T22" s="2" t="s">
        <v>140</v>
      </c>
      <c r="U22" s="2" t="s">
        <v>65</v>
      </c>
    </row>
    <row r="23" spans="1:21" ht="25.5">
      <c r="A23" t="str">
        <f>HYPERLINK("https://www.onsemi.com/PowerSolutions/product.do?id=LM2902V","LM2902V")</f>
        <v>LM2902V</v>
      </c>
      <c r="B23" t="str">
        <f>HYPERLINK("https://www.onsemi.com/pub/Collateral/LM324-D.PDF","LM324/D (138kB)")</f>
        <v>LM324/D (138kB)</v>
      </c>
      <c r="C23" t="s">
        <v>131</v>
      </c>
      <c r="D23" s="2" t="s">
        <v>73</v>
      </c>
      <c r="E23" t="s">
        <v>74</v>
      </c>
      <c r="F23" s="2" t="s">
        <v>101</v>
      </c>
      <c r="G23" s="2" t="s">
        <v>45</v>
      </c>
      <c r="H23" s="2" t="s">
        <v>30</v>
      </c>
      <c r="I23" s="2" t="s">
        <v>132</v>
      </c>
      <c r="J23" s="2" t="s">
        <v>46</v>
      </c>
      <c r="K23" s="2" t="s">
        <v>104</v>
      </c>
      <c r="L23" s="2" t="s">
        <v>25</v>
      </c>
      <c r="M23" s="2" t="s">
        <v>133</v>
      </c>
      <c r="N23" s="2" t="s">
        <v>49</v>
      </c>
      <c r="O23" s="2" t="s">
        <v>104</v>
      </c>
      <c r="P23" s="2" t="s">
        <v>107</v>
      </c>
      <c r="Q23" s="2" t="s">
        <v>134</v>
      </c>
      <c r="R23" s="2" t="s">
        <v>139</v>
      </c>
      <c r="S23" s="2" t="s">
        <v>110</v>
      </c>
      <c r="T23" s="2" t="s">
        <v>36</v>
      </c>
      <c r="U23" s="2" t="s">
        <v>65</v>
      </c>
    </row>
    <row r="24" spans="1:21" ht="25.5">
      <c r="A24" t="str">
        <f>HYPERLINK("https://www.onsemi.com/PowerSolutions/product.do?id=LM2904","LM2904")</f>
        <v>LM2904</v>
      </c>
      <c r="B24" t="str">
        <f>HYPERLINK("https://www.onsemi.com/pub/Collateral/LM358-D.PDF","LM358/D (221kB)")</f>
        <v>LM358/D (221kB)</v>
      </c>
      <c r="C24" t="s">
        <v>136</v>
      </c>
      <c r="D24" s="2" t="s">
        <v>73</v>
      </c>
      <c r="E24" t="s">
        <v>74</v>
      </c>
      <c r="F24" s="2" t="s">
        <v>101</v>
      </c>
      <c r="G24" s="2" t="s">
        <v>55</v>
      </c>
      <c r="H24" s="2" t="s">
        <v>30</v>
      </c>
      <c r="I24" s="2" t="s">
        <v>132</v>
      </c>
      <c r="J24" s="2" t="s">
        <v>141</v>
      </c>
      <c r="K24" s="2" t="s">
        <v>104</v>
      </c>
      <c r="L24" s="2" t="s">
        <v>25</v>
      </c>
      <c r="M24" s="2" t="s">
        <v>133</v>
      </c>
      <c r="N24" s="2" t="s">
        <v>49</v>
      </c>
      <c r="O24" s="2" t="s">
        <v>104</v>
      </c>
      <c r="P24" s="2" t="s">
        <v>107</v>
      </c>
      <c r="Q24" s="2" t="s">
        <v>138</v>
      </c>
      <c r="R24" s="2" t="s">
        <v>139</v>
      </c>
      <c r="S24" s="2" t="s">
        <v>110</v>
      </c>
      <c r="T24" s="2" t="s">
        <v>140</v>
      </c>
      <c r="U24" s="2" t="s">
        <v>69</v>
      </c>
    </row>
    <row r="25" spans="1:21" ht="25.5">
      <c r="A25" t="str">
        <f>HYPERLINK("https://www.onsemi.com/PowerSolutions/product.do?id=LM2904V","LM2904V")</f>
        <v>LM2904V</v>
      </c>
      <c r="B25" t="str">
        <f>HYPERLINK("https://www.onsemi.com/pub/Collateral/LM358-D.PDF","LM358/D (221kB)")</f>
        <v>LM358/D (221kB)</v>
      </c>
      <c r="C25" t="s">
        <v>136</v>
      </c>
      <c r="D25" s="2" t="s">
        <v>73</v>
      </c>
      <c r="E25" t="s">
        <v>74</v>
      </c>
      <c r="F25" s="2" t="s">
        <v>101</v>
      </c>
      <c r="G25" s="2" t="s">
        <v>55</v>
      </c>
      <c r="H25" s="2" t="s">
        <v>30</v>
      </c>
      <c r="I25" s="2" t="s">
        <v>132</v>
      </c>
      <c r="J25" s="2" t="s">
        <v>141</v>
      </c>
      <c r="K25" s="2" t="s">
        <v>104</v>
      </c>
      <c r="L25" s="2" t="s">
        <v>25</v>
      </c>
      <c r="M25" s="2" t="s">
        <v>133</v>
      </c>
      <c r="N25" s="2" t="s">
        <v>49</v>
      </c>
      <c r="O25" s="2" t="s">
        <v>104</v>
      </c>
      <c r="P25" s="2" t="s">
        <v>107</v>
      </c>
      <c r="Q25" s="2" t="s">
        <v>138</v>
      </c>
      <c r="R25" s="2" t="s">
        <v>139</v>
      </c>
      <c r="S25" s="2" t="s">
        <v>110</v>
      </c>
      <c r="T25" s="2" t="s">
        <v>36</v>
      </c>
      <c r="U25" s="2" t="s">
        <v>69</v>
      </c>
    </row>
    <row r="26" spans="1:21" ht="25.5">
      <c r="A26" t="str">
        <f>HYPERLINK("https://www.onsemi.com/PowerSolutions/product.do?id=LM301A","LM301A")</f>
        <v>LM301A</v>
      </c>
      <c r="B26" t="str">
        <f>HYPERLINK("https://www.onsemi.com/pub/Collateral/LM301A-D.PDF","LM301A/D (161.0kB)")</f>
        <v>LM301A/D (161.0kB)</v>
      </c>
      <c r="C26" t="s">
        <v>125</v>
      </c>
      <c r="D26" s="2" t="s">
        <v>73</v>
      </c>
      <c r="E26" t="s">
        <v>74</v>
      </c>
      <c r="F26" s="2" t="s">
        <v>101</v>
      </c>
      <c r="G26" s="2" t="s">
        <v>25</v>
      </c>
      <c r="H26" s="2" t="s">
        <v>30</v>
      </c>
      <c r="I26" s="2" t="s">
        <v>120</v>
      </c>
      <c r="J26" s="2" t="s">
        <v>31</v>
      </c>
      <c r="K26" s="2" t="s">
        <v>48</v>
      </c>
      <c r="L26" s="2" t="s">
        <v>25</v>
      </c>
      <c r="M26" s="2" t="s">
        <v>105</v>
      </c>
      <c r="N26" s="2" t="s">
        <v>115</v>
      </c>
      <c r="O26" s="2" t="s">
        <v>80</v>
      </c>
      <c r="P26" s="2" t="s">
        <v>107</v>
      </c>
      <c r="Q26" s="2" t="s">
        <v>142</v>
      </c>
      <c r="R26" s="2" t="s">
        <v>143</v>
      </c>
      <c r="S26" s="2" t="s">
        <v>110</v>
      </c>
      <c r="T26" s="2" t="s">
        <v>144</v>
      </c>
      <c r="U26" s="2" t="s">
        <v>130</v>
      </c>
    </row>
    <row r="27" spans="1:21" ht="25.5">
      <c r="A27" t="str">
        <f>HYPERLINK("https://www.onsemi.com/PowerSolutions/product.do?id=LM321","LM321")</f>
        <v>LM321</v>
      </c>
      <c r="B27" t="str">
        <f>HYPERLINK("https://www.onsemi.com/pub/Collateral/LM321-D.PDF","LM321/D (497kB)")</f>
        <v>LM321/D (497kB)</v>
      </c>
      <c r="C27" t="s">
        <v>145</v>
      </c>
      <c r="D27" s="2" t="s">
        <v>73</v>
      </c>
      <c r="E27" t="s">
        <v>74</v>
      </c>
      <c r="F27" s="2" t="s">
        <v>101</v>
      </c>
      <c r="G27" s="2" t="s">
        <v>25</v>
      </c>
      <c r="H27" s="2" t="s">
        <v>30</v>
      </c>
      <c r="I27" s="2" t="s">
        <v>132</v>
      </c>
      <c r="J27" s="2" t="s">
        <v>103</v>
      </c>
      <c r="K27" s="2" t="s">
        <v>90</v>
      </c>
      <c r="L27" s="2" t="s">
        <v>141</v>
      </c>
      <c r="M27" s="2" t="s">
        <v>106</v>
      </c>
      <c r="N27" s="2" t="s">
        <v>42</v>
      </c>
      <c r="O27" s="2" t="s">
        <v>104</v>
      </c>
      <c r="P27" s="2" t="s">
        <v>49</v>
      </c>
      <c r="Q27" s="2" t="s">
        <v>146</v>
      </c>
      <c r="R27" s="2" t="s">
        <v>59</v>
      </c>
      <c r="S27" s="2" t="s">
        <v>110</v>
      </c>
      <c r="T27" s="2" t="s">
        <v>36</v>
      </c>
      <c r="U27" s="2" t="s">
        <v>147</v>
      </c>
    </row>
    <row r="28" spans="1:21" ht="25.5">
      <c r="A28" t="str">
        <f>HYPERLINK("https://www.onsemi.com/PowerSolutions/product.do?id=LM324","LM324")</f>
        <v>LM324</v>
      </c>
      <c r="B28" t="str">
        <f>HYPERLINK("https://www.onsemi.com/pub/Collateral/LM324-D.PDF","LM324/D (138kB)")</f>
        <v>LM324/D (138kB)</v>
      </c>
      <c r="C28" t="s">
        <v>131</v>
      </c>
      <c r="D28" s="2" t="s">
        <v>73</v>
      </c>
      <c r="E28" t="s">
        <v>74</v>
      </c>
      <c r="F28" s="2" t="s">
        <v>101</v>
      </c>
      <c r="G28" s="2" t="s">
        <v>45</v>
      </c>
      <c r="H28" s="2" t="s">
        <v>30</v>
      </c>
      <c r="I28" s="2" t="s">
        <v>132</v>
      </c>
      <c r="J28" s="2" t="s">
        <v>46</v>
      </c>
      <c r="K28" s="2" t="s">
        <v>148</v>
      </c>
      <c r="L28" s="2" t="s">
        <v>25</v>
      </c>
      <c r="M28" s="2" t="s">
        <v>133</v>
      </c>
      <c r="N28" s="2" t="s">
        <v>49</v>
      </c>
      <c r="O28" s="2" t="s">
        <v>104</v>
      </c>
      <c r="P28" s="2" t="s">
        <v>107</v>
      </c>
      <c r="Q28" s="2" t="s">
        <v>149</v>
      </c>
      <c r="R28" s="2" t="s">
        <v>139</v>
      </c>
      <c r="S28" s="2" t="s">
        <v>110</v>
      </c>
      <c r="T28" s="2" t="s">
        <v>144</v>
      </c>
      <c r="U28" s="2" t="s">
        <v>65</v>
      </c>
    </row>
    <row r="29" spans="1:21" ht="25.5">
      <c r="A29" t="str">
        <f>HYPERLINK("https://www.onsemi.com/PowerSolutions/product.do?id=LM324A","LM324A")</f>
        <v>LM324A</v>
      </c>
      <c r="B29" t="str">
        <f>HYPERLINK("https://www.onsemi.com/pub/Collateral/LM324-D.PDF","LM324/D (138kB)")</f>
        <v>LM324/D (138kB)</v>
      </c>
      <c r="C29" t="s">
        <v>131</v>
      </c>
      <c r="D29" s="2" t="s">
        <v>73</v>
      </c>
      <c r="E29" t="s">
        <v>74</v>
      </c>
      <c r="F29" s="2" t="s">
        <v>101</v>
      </c>
      <c r="G29" s="2" t="s">
        <v>45</v>
      </c>
      <c r="H29" s="2" t="s">
        <v>30</v>
      </c>
      <c r="I29" s="2" t="s">
        <v>132</v>
      </c>
      <c r="J29" s="2" t="s">
        <v>46</v>
      </c>
      <c r="K29" s="2" t="s">
        <v>30</v>
      </c>
      <c r="L29" s="2" t="s">
        <v>25</v>
      </c>
      <c r="M29" s="2" t="s">
        <v>133</v>
      </c>
      <c r="N29" s="2" t="s">
        <v>49</v>
      </c>
      <c r="O29" s="2" t="s">
        <v>104</v>
      </c>
      <c r="P29" s="2" t="s">
        <v>107</v>
      </c>
      <c r="Q29" s="2" t="s">
        <v>138</v>
      </c>
      <c r="R29" s="2" t="s">
        <v>139</v>
      </c>
      <c r="S29" s="2" t="s">
        <v>110</v>
      </c>
      <c r="T29" s="2" t="s">
        <v>144</v>
      </c>
      <c r="U29" s="2" t="s">
        <v>65</v>
      </c>
    </row>
    <row r="30" spans="1:21" ht="38.25">
      <c r="A30" t="str">
        <f>HYPERLINK("https://www.onsemi.com/PowerSolutions/product.do?id=LM358","LM358")</f>
        <v>LM358</v>
      </c>
      <c r="B30" t="str">
        <f>HYPERLINK("https://www.onsemi.com/pub/Collateral/LM358-D.PDF","LM358/D (221kB)")</f>
        <v>LM358/D (221kB)</v>
      </c>
      <c r="C30" t="s">
        <v>136</v>
      </c>
      <c r="D30" s="2" t="s">
        <v>126</v>
      </c>
      <c r="E30" t="s">
        <v>74</v>
      </c>
      <c r="F30" s="2" t="s">
        <v>101</v>
      </c>
      <c r="G30" s="2" t="s">
        <v>55</v>
      </c>
      <c r="H30" s="2" t="s">
        <v>30</v>
      </c>
      <c r="I30" s="2" t="s">
        <v>132</v>
      </c>
      <c r="J30" s="2" t="s">
        <v>141</v>
      </c>
      <c r="K30" s="2" t="s">
        <v>150</v>
      </c>
      <c r="L30" s="2" t="s">
        <v>25</v>
      </c>
      <c r="M30" s="2" t="s">
        <v>133</v>
      </c>
      <c r="N30" s="2" t="s">
        <v>49</v>
      </c>
      <c r="O30" s="2" t="s">
        <v>104</v>
      </c>
      <c r="P30" s="2" t="s">
        <v>107</v>
      </c>
      <c r="Q30" s="2" t="s">
        <v>151</v>
      </c>
      <c r="R30" s="2" t="s">
        <v>152</v>
      </c>
      <c r="S30" s="2" t="s">
        <v>110</v>
      </c>
      <c r="T30" s="2" t="s">
        <v>144</v>
      </c>
      <c r="U30" s="2" t="s">
        <v>69</v>
      </c>
    </row>
    <row r="31" spans="1:21" ht="25.5">
      <c r="A31" t="str">
        <f>HYPERLINK("https://www.onsemi.com/PowerSolutions/product.do?id=LM392","LM392")</f>
        <v>LM392</v>
      </c>
      <c r="B31" t="str">
        <f>HYPERLINK("https://www.onsemi.com/pub/Collateral/LM392-D.PDF","LM392/D (121.0kB)")</f>
        <v>LM392/D (121.0kB)</v>
      </c>
      <c r="C31" t="s">
        <v>153</v>
      </c>
      <c r="D31" s="2" t="s">
        <v>73</v>
      </c>
      <c r="E31" t="s">
        <v>74</v>
      </c>
      <c r="F31" s="2" t="s">
        <v>101</v>
      </c>
      <c r="G31" s="2" t="s">
        <v>55</v>
      </c>
      <c r="H31" s="2" t="s">
        <v>30</v>
      </c>
      <c r="I31" s="2" t="s">
        <v>42</v>
      </c>
      <c r="J31" s="2" t="s">
        <v>105</v>
      </c>
      <c r="K31" s="2" t="s">
        <v>84</v>
      </c>
      <c r="L31" s="2" t="s">
        <v>25</v>
      </c>
      <c r="M31" s="2" t="s">
        <v>93</v>
      </c>
      <c r="N31" s="2" t="s">
        <v>49</v>
      </c>
      <c r="O31" s="2" t="s">
        <v>104</v>
      </c>
      <c r="P31" s="2" t="s">
        <v>107</v>
      </c>
      <c r="Q31" s="2" t="s">
        <v>155</v>
      </c>
      <c r="R31" s="2" t="s">
        <v>139</v>
      </c>
      <c r="S31" s="2" t="s">
        <v>110</v>
      </c>
      <c r="T31" s="2" t="s">
        <v>144</v>
      </c>
      <c r="U31" s="2" t="s">
        <v>130</v>
      </c>
    </row>
    <row r="32" spans="1:21" ht="25.5">
      <c r="A32" t="str">
        <f>HYPERLINK("https://www.onsemi.com/PowerSolutions/product.do?id=LM7301","LM7301")</f>
        <v>LM7301</v>
      </c>
      <c r="B32" t="str">
        <f>HYPERLINK("https://www.onsemi.com/pub/Collateral/LM7301-D.PDF","LM7301/D (374kB)")</f>
        <v>LM7301/D (374kB)</v>
      </c>
      <c r="C32" t="s">
        <v>156</v>
      </c>
      <c r="D32" s="2" t="s">
        <v>73</v>
      </c>
      <c r="E32" t="s">
        <v>74</v>
      </c>
      <c r="F32" s="2" t="s">
        <v>24</v>
      </c>
      <c r="G32" s="2" t="s">
        <v>25</v>
      </c>
      <c r="H32" s="2" t="s">
        <v>26</v>
      </c>
      <c r="I32" s="2" t="s">
        <v>132</v>
      </c>
      <c r="J32" s="2" t="s">
        <v>133</v>
      </c>
      <c r="K32" s="2" t="s">
        <v>80</v>
      </c>
      <c r="L32" s="2" t="s">
        <v>45</v>
      </c>
      <c r="M32" s="2" t="s">
        <v>157</v>
      </c>
      <c r="N32" s="2" t="s">
        <v>158</v>
      </c>
      <c r="O32" s="2" t="s">
        <v>55</v>
      </c>
      <c r="P32" s="2" t="s">
        <v>42</v>
      </c>
      <c r="Q32" s="2" t="s">
        <v>142</v>
      </c>
      <c r="R32" s="2" t="s">
        <v>159</v>
      </c>
      <c r="S32" s="2" t="s">
        <v>110</v>
      </c>
      <c r="T32" s="2" t="s">
        <v>95</v>
      </c>
      <c r="U32" s="2" t="s">
        <v>61</v>
      </c>
    </row>
    <row r="33" spans="1:21" ht="51">
      <c r="A33" t="str">
        <f>HYPERLINK("https://www.onsemi.com/PowerSolutions/product.do?id=LM833","LM833")</f>
        <v>LM833</v>
      </c>
      <c r="B33" t="str">
        <f>HYPERLINK("https://www.onsemi.com/pub/Collateral/LM833-D.PDF","LM833/D (136.0kB)")</f>
        <v>LM833/D (136.0kB)</v>
      </c>
      <c r="C33" t="s">
        <v>160</v>
      </c>
      <c r="D33" s="2" t="s">
        <v>22</v>
      </c>
      <c r="E33" t="s">
        <v>74</v>
      </c>
      <c r="F33" s="2" t="s">
        <v>101</v>
      </c>
      <c r="G33" s="2" t="s">
        <v>55</v>
      </c>
      <c r="H33" s="2" t="s">
        <v>115</v>
      </c>
      <c r="I33" s="2" t="s">
        <v>52</v>
      </c>
      <c r="J33" s="2" t="s">
        <v>55</v>
      </c>
      <c r="K33" s="2" t="s">
        <v>84</v>
      </c>
      <c r="L33" s="2" t="s">
        <v>32</v>
      </c>
      <c r="M33" s="2" t="s">
        <v>104</v>
      </c>
      <c r="N33" s="2" t="s">
        <v>161</v>
      </c>
      <c r="O33" s="2" t="s">
        <v>55</v>
      </c>
      <c r="P33" s="2" t="s">
        <v>119</v>
      </c>
      <c r="Q33" s="2" t="s">
        <v>162</v>
      </c>
      <c r="R33" s="2" t="s">
        <v>59</v>
      </c>
      <c r="S33" s="2" t="s">
        <v>110</v>
      </c>
      <c r="T33" s="2" t="s">
        <v>95</v>
      </c>
      <c r="U33" s="2" t="s">
        <v>130</v>
      </c>
    </row>
    <row r="34" spans="1:21" ht="25.5">
      <c r="A34" t="str">
        <f>HYPERLINK("https://www.onsemi.com/PowerSolutions/product.do?id=LMV301","LMV301")</f>
        <v>LMV301</v>
      </c>
      <c r="B34" t="str">
        <f>HYPERLINK("https://www.onsemi.com/pub/Collateral/LMV301-D.PDF","LMV301/D (134kB)")</f>
        <v>LMV301/D (134kB)</v>
      </c>
      <c r="C34" t="s">
        <v>163</v>
      </c>
      <c r="D34" s="2" t="s">
        <v>73</v>
      </c>
      <c r="E34" t="s">
        <v>74</v>
      </c>
      <c r="F34" s="2" t="s">
        <v>51</v>
      </c>
      <c r="G34" s="2" t="s">
        <v>25</v>
      </c>
      <c r="H34" s="2" t="s">
        <v>26</v>
      </c>
      <c r="I34" s="2" t="s">
        <v>27</v>
      </c>
      <c r="J34" s="2" t="s">
        <v>79</v>
      </c>
      <c r="K34" s="2" t="s">
        <v>90</v>
      </c>
      <c r="L34" s="2" t="s">
        <v>25</v>
      </c>
      <c r="M34" s="2" t="s">
        <v>25</v>
      </c>
      <c r="N34" s="2" t="s">
        <v>164</v>
      </c>
      <c r="O34" s="2" t="s">
        <v>84</v>
      </c>
      <c r="P34" s="2" t="s">
        <v>92</v>
      </c>
      <c r="Q34" s="2" t="s">
        <v>30</v>
      </c>
      <c r="R34" s="2" t="s">
        <v>165</v>
      </c>
      <c r="S34" s="2" t="s">
        <v>35</v>
      </c>
      <c r="T34" s="2" t="s">
        <v>95</v>
      </c>
      <c r="U34" s="2" t="s">
        <v>166</v>
      </c>
    </row>
    <row r="35" spans="1:21" ht="25.5">
      <c r="A35" t="str">
        <f>HYPERLINK("https://www.onsemi.com/PowerSolutions/product.do?id=LMV321","LMV321")</f>
        <v>LMV321</v>
      </c>
      <c r="B35" t="str">
        <f>HYPERLINK("https://www.onsemi.com/pub/Collateral/LMV321-D.PDF","LMV321/D (258kB)")</f>
        <v>LMV321/D (258kB)</v>
      </c>
      <c r="C35" t="s">
        <v>167</v>
      </c>
      <c r="D35" s="2" t="s">
        <v>73</v>
      </c>
      <c r="E35" t="s">
        <v>74</v>
      </c>
      <c r="F35" s="2" t="s">
        <v>51</v>
      </c>
      <c r="G35" s="2" t="s">
        <v>25</v>
      </c>
      <c r="H35" s="2" t="s">
        <v>89</v>
      </c>
      <c r="I35" s="2" t="s">
        <v>27</v>
      </c>
      <c r="J35" s="2" t="s">
        <v>168</v>
      </c>
      <c r="K35" s="2" t="s">
        <v>90</v>
      </c>
      <c r="L35" s="2" t="s">
        <v>25</v>
      </c>
      <c r="M35" s="2" t="s">
        <v>25</v>
      </c>
      <c r="N35" s="2" t="s">
        <v>169</v>
      </c>
      <c r="O35" s="2" t="s">
        <v>84</v>
      </c>
      <c r="P35" s="2" t="s">
        <v>92</v>
      </c>
      <c r="Q35" s="2" t="s">
        <v>121</v>
      </c>
      <c r="R35" s="2" t="s">
        <v>170</v>
      </c>
      <c r="S35" s="2" t="s">
        <v>35</v>
      </c>
      <c r="T35" s="2" t="s">
        <v>171</v>
      </c>
      <c r="U35" s="2" t="s">
        <v>166</v>
      </c>
    </row>
    <row r="36" spans="1:21" ht="25.5">
      <c r="A36" t="str">
        <f>HYPERLINK("https://www.onsemi.com/PowerSolutions/product.do?id=LMV321_XFCS","LMV321_XFCS")</f>
        <v>LMV321_XFCS</v>
      </c>
      <c r="B36" t="str">
        <f>HYPERLINK("https://www.onsemi.com/pub/Collateral/LMV358-D.PDF","LMV358/D (694kB)")</f>
        <v>LMV358/D (694kB)</v>
      </c>
      <c r="C36" t="s">
        <v>167</v>
      </c>
      <c r="D36" s="2" t="s">
        <v>73</v>
      </c>
      <c r="E36" t="s">
        <v>74</v>
      </c>
      <c r="F36" s="2" t="s">
        <v>51</v>
      </c>
      <c r="G36" s="2" t="s">
        <v>25</v>
      </c>
      <c r="H36" s="2" t="s">
        <v>89</v>
      </c>
      <c r="I36" s="2" t="s">
        <v>27</v>
      </c>
      <c r="J36" s="2" t="s">
        <v>168</v>
      </c>
      <c r="K36" s="2" t="s">
        <v>104</v>
      </c>
      <c r="L36" s="2" t="s">
        <v>172</v>
      </c>
      <c r="M36" s="2" t="s">
        <v>137</v>
      </c>
      <c r="N36" s="2" t="s">
        <v>173</v>
      </c>
      <c r="O36" s="2" t="s">
        <v>174</v>
      </c>
      <c r="P36" s="2" t="s">
        <v>175</v>
      </c>
      <c r="Q36" s="2" t="s">
        <v>176</v>
      </c>
      <c r="R36" s="2" t="s">
        <v>109</v>
      </c>
      <c r="S36" s="2" t="s">
        <v>35</v>
      </c>
      <c r="T36" s="2" t="s">
        <v>177</v>
      </c>
      <c r="U36" s="2" t="s">
        <v>178</v>
      </c>
    </row>
    <row r="37" spans="1:21" ht="25.5">
      <c r="A37" t="str">
        <f>HYPERLINK("https://www.onsemi.com/PowerSolutions/product.do?id=LMV324","LMV324")</f>
        <v>LMV324</v>
      </c>
      <c r="B37" t="str">
        <f>HYPERLINK("https://www.onsemi.com/pub/Collateral/LMV321-D.PDF","LMV321/D (258kB)")</f>
        <v>LMV321/D (258kB)</v>
      </c>
      <c r="C37" t="s">
        <v>167</v>
      </c>
      <c r="D37" s="2" t="s">
        <v>73</v>
      </c>
      <c r="E37" t="s">
        <v>74</v>
      </c>
      <c r="F37" s="2" t="s">
        <v>51</v>
      </c>
      <c r="G37" s="2" t="s">
        <v>45</v>
      </c>
      <c r="H37" s="2" t="s">
        <v>89</v>
      </c>
      <c r="I37" s="2" t="s">
        <v>27</v>
      </c>
      <c r="J37" s="2" t="s">
        <v>179</v>
      </c>
      <c r="K37" s="2" t="s">
        <v>90</v>
      </c>
      <c r="L37" s="2" t="s">
        <v>25</v>
      </c>
      <c r="M37" s="2" t="s">
        <v>25</v>
      </c>
      <c r="N37" s="2" t="s">
        <v>169</v>
      </c>
      <c r="O37" s="2" t="s">
        <v>84</v>
      </c>
      <c r="P37" s="2" t="s">
        <v>92</v>
      </c>
      <c r="Q37" s="2" t="s">
        <v>176</v>
      </c>
      <c r="R37" s="2" t="s">
        <v>170</v>
      </c>
      <c r="S37" s="2" t="s">
        <v>35</v>
      </c>
      <c r="T37" s="2" t="s">
        <v>95</v>
      </c>
      <c r="U37" s="2" t="s">
        <v>65</v>
      </c>
    </row>
    <row r="38" spans="1:21" ht="25.5">
      <c r="A38" t="str">
        <f>HYPERLINK("https://www.onsemi.com/PowerSolutions/product.do?id=LMV324_XFCS","LMV324_XFCS")</f>
        <v>LMV324_XFCS</v>
      </c>
      <c r="B38" t="str">
        <f>HYPERLINK("https://www.onsemi.com/pub/Collateral/LMV358-D.PDF","LMV358/D (694kB)")</f>
        <v>LMV358/D (694kB)</v>
      </c>
      <c r="C38" t="s">
        <v>180</v>
      </c>
      <c r="D38" s="2" t="s">
        <v>73</v>
      </c>
      <c r="E38" t="s">
        <v>74</v>
      </c>
      <c r="F38" s="2" t="s">
        <v>51</v>
      </c>
      <c r="G38" s="2" t="s">
        <v>25</v>
      </c>
      <c r="H38" s="2" t="s">
        <v>89</v>
      </c>
      <c r="I38" s="2" t="s">
        <v>27</v>
      </c>
      <c r="J38" s="2" t="s">
        <v>168</v>
      </c>
      <c r="K38" s="2" t="s">
        <v>104</v>
      </c>
      <c r="L38" s="2" t="s">
        <v>31</v>
      </c>
      <c r="M38" s="2" t="s">
        <v>137</v>
      </c>
      <c r="N38" s="2" t="s">
        <v>173</v>
      </c>
      <c r="O38" s="2" t="s">
        <v>80</v>
      </c>
      <c r="P38" s="2" t="s">
        <v>175</v>
      </c>
      <c r="Q38" s="2" t="s">
        <v>176</v>
      </c>
      <c r="R38" s="2" t="s">
        <v>109</v>
      </c>
      <c r="S38" s="2" t="s">
        <v>35</v>
      </c>
      <c r="T38" s="2" t="s">
        <v>177</v>
      </c>
      <c r="U38" s="2" t="s">
        <v>181</v>
      </c>
    </row>
    <row r="39" spans="1:21" ht="38.25">
      <c r="A39" t="str">
        <f>HYPERLINK("https://www.onsemi.com/PowerSolutions/product.do?id=LMV358","LMV358")</f>
        <v>LMV358</v>
      </c>
      <c r="B39" t="str">
        <f>HYPERLINK("https://www.onsemi.com/pub/Collateral/LMV321-D.PDF","LMV321/D (258kB)")</f>
        <v>LMV321/D (258kB)</v>
      </c>
      <c r="C39" t="s">
        <v>167</v>
      </c>
      <c r="D39" s="2" t="s">
        <v>73</v>
      </c>
      <c r="E39" t="s">
        <v>74</v>
      </c>
      <c r="F39" s="2" t="s">
        <v>51</v>
      </c>
      <c r="G39" s="2" t="s">
        <v>55</v>
      </c>
      <c r="H39" s="2" t="s">
        <v>89</v>
      </c>
      <c r="I39" s="2" t="s">
        <v>27</v>
      </c>
      <c r="J39" s="2" t="s">
        <v>182</v>
      </c>
      <c r="K39" s="2" t="s">
        <v>90</v>
      </c>
      <c r="L39" s="2" t="s">
        <v>25</v>
      </c>
      <c r="M39" s="2" t="s">
        <v>25</v>
      </c>
      <c r="N39" s="2" t="s">
        <v>169</v>
      </c>
      <c r="O39" s="2" t="s">
        <v>84</v>
      </c>
      <c r="P39" s="2" t="s">
        <v>92</v>
      </c>
      <c r="Q39" s="2" t="s">
        <v>176</v>
      </c>
      <c r="R39" s="2" t="s">
        <v>170</v>
      </c>
      <c r="S39" s="2" t="s">
        <v>35</v>
      </c>
      <c r="T39" s="2" t="s">
        <v>95</v>
      </c>
      <c r="U39" s="2" t="s">
        <v>183</v>
      </c>
    </row>
    <row r="40" spans="1:21" ht="25.5">
      <c r="A40" t="str">
        <f>HYPERLINK("https://www.onsemi.com/PowerSolutions/product.do?id=LMV358_XFCS","LMV358_XFCS")</f>
        <v>LMV358_XFCS</v>
      </c>
      <c r="B40" t="str">
        <f>HYPERLINK("https://www.onsemi.com/pub/Collateral/LMV358-D.PDF","LMV358/D (694kB)")</f>
        <v>LMV358/D (694kB)</v>
      </c>
      <c r="C40" t="s">
        <v>184</v>
      </c>
      <c r="D40" s="2" t="s">
        <v>73</v>
      </c>
      <c r="E40" t="s">
        <v>74</v>
      </c>
      <c r="F40" s="2" t="s">
        <v>51</v>
      </c>
      <c r="G40" s="2" t="s">
        <v>55</v>
      </c>
      <c r="H40" s="2" t="s">
        <v>89</v>
      </c>
      <c r="I40" s="2" t="s">
        <v>27</v>
      </c>
      <c r="J40" s="2" t="s">
        <v>168</v>
      </c>
      <c r="K40" s="2" t="s">
        <v>104</v>
      </c>
      <c r="L40" s="2" t="s">
        <v>31</v>
      </c>
      <c r="M40" s="2" t="s">
        <v>137</v>
      </c>
      <c r="N40" s="2" t="s">
        <v>173</v>
      </c>
      <c r="O40" s="2" t="s">
        <v>80</v>
      </c>
      <c r="P40" s="2" t="s">
        <v>175</v>
      </c>
      <c r="Q40" s="2" t="s">
        <v>176</v>
      </c>
      <c r="R40" s="2" t="s">
        <v>109</v>
      </c>
      <c r="S40" s="2" t="s">
        <v>35</v>
      </c>
      <c r="T40" s="2" t="s">
        <v>177</v>
      </c>
      <c r="U40" s="2" t="s">
        <v>69</v>
      </c>
    </row>
    <row r="41" spans="1:21" ht="25.5">
      <c r="A41" t="str">
        <f>HYPERLINK("https://www.onsemi.com/PowerSolutions/product.do?id=LMV821","LMV821")</f>
        <v>LMV821</v>
      </c>
      <c r="B41" t="str">
        <f>HYPERLINK("https://www.onsemi.com/pub/Collateral/LMV821-D.PDF","LMV821/D (456kB)")</f>
        <v>LMV821/D (456kB)</v>
      </c>
      <c r="C41" t="s">
        <v>185</v>
      </c>
      <c r="D41" s="2" t="s">
        <v>73</v>
      </c>
      <c r="E41" t="s">
        <v>74</v>
      </c>
      <c r="F41" s="2" t="s">
        <v>51</v>
      </c>
      <c r="G41" s="2" t="s">
        <v>25</v>
      </c>
      <c r="H41" s="2" t="s">
        <v>89</v>
      </c>
      <c r="I41" s="2" t="s">
        <v>27</v>
      </c>
      <c r="J41" s="2" t="s">
        <v>106</v>
      </c>
      <c r="K41" s="2" t="s">
        <v>29</v>
      </c>
      <c r="L41" s="2" t="s">
        <v>84</v>
      </c>
      <c r="M41" s="2" t="s">
        <v>55</v>
      </c>
      <c r="N41" s="2" t="s">
        <v>102</v>
      </c>
      <c r="O41" s="2" t="s">
        <v>25</v>
      </c>
      <c r="P41" s="2" t="s">
        <v>41</v>
      </c>
      <c r="Q41" s="2" t="s">
        <v>186</v>
      </c>
      <c r="R41" s="2" t="s">
        <v>143</v>
      </c>
      <c r="S41" s="2" t="s">
        <v>110</v>
      </c>
      <c r="T41" s="2" t="s">
        <v>95</v>
      </c>
      <c r="U41" s="2" t="s">
        <v>187</v>
      </c>
    </row>
    <row r="42" spans="1:21" ht="25.5">
      <c r="A42" t="str">
        <f>HYPERLINK("https://www.onsemi.com/PowerSolutions/product.do?id=LMV824","LMV824")</f>
        <v>LMV824</v>
      </c>
      <c r="B42" t="str">
        <f>HYPERLINK("https://www.onsemi.com/pub/Collateral/LMV821-D.PDF","LMV821/D (456kB)")</f>
        <v>LMV821/D (456kB)</v>
      </c>
      <c r="C42" t="s">
        <v>185</v>
      </c>
      <c r="D42" s="2" t="s">
        <v>73</v>
      </c>
      <c r="E42" t="s">
        <v>74</v>
      </c>
      <c r="F42" s="2" t="s">
        <v>51</v>
      </c>
      <c r="G42" s="2" t="s">
        <v>45</v>
      </c>
      <c r="H42" s="2" t="s">
        <v>89</v>
      </c>
      <c r="I42" s="2" t="s">
        <v>27</v>
      </c>
      <c r="J42" s="2" t="s">
        <v>106</v>
      </c>
      <c r="K42" s="2" t="s">
        <v>29</v>
      </c>
      <c r="L42" s="2" t="s">
        <v>84</v>
      </c>
      <c r="M42" s="2" t="s">
        <v>55</v>
      </c>
      <c r="N42" s="2" t="s">
        <v>102</v>
      </c>
      <c r="O42" s="2" t="s">
        <v>25</v>
      </c>
      <c r="P42" s="2" t="s">
        <v>41</v>
      </c>
      <c r="Q42" s="2" t="s">
        <v>186</v>
      </c>
      <c r="R42" s="2" t="s">
        <v>143</v>
      </c>
      <c r="S42" s="2" t="s">
        <v>110</v>
      </c>
      <c r="T42" s="2" t="s">
        <v>95</v>
      </c>
      <c r="U42" s="2" t="s">
        <v>65</v>
      </c>
    </row>
    <row r="43" spans="1:21" ht="25.5">
      <c r="A43" t="str">
        <f>HYPERLINK("https://www.onsemi.com/PowerSolutions/product.do?id=LMV931","LMV931")</f>
        <v>LMV931</v>
      </c>
      <c r="B43" t="str">
        <f>HYPERLINK("https://www.onsemi.com/pub/Collateral/LMV931-D.PDF","LMV931/D (361.0kB)")</f>
        <v>LMV931/D (361.0kB)</v>
      </c>
      <c r="C43" t="s">
        <v>188</v>
      </c>
      <c r="D43" s="2" t="s">
        <v>73</v>
      </c>
      <c r="E43" t="s">
        <v>74</v>
      </c>
      <c r="F43" s="2" t="s">
        <v>24</v>
      </c>
      <c r="G43" s="2" t="s">
        <v>25</v>
      </c>
      <c r="H43" s="2" t="s">
        <v>26</v>
      </c>
      <c r="I43" s="2" t="s">
        <v>84</v>
      </c>
      <c r="J43" s="2" t="s">
        <v>189</v>
      </c>
      <c r="K43" s="2" t="s">
        <v>80</v>
      </c>
      <c r="L43" s="2" t="s">
        <v>172</v>
      </c>
      <c r="M43" s="2" t="s">
        <v>154</v>
      </c>
      <c r="N43" s="2" t="s">
        <v>122</v>
      </c>
      <c r="O43" s="2" t="s">
        <v>27</v>
      </c>
      <c r="P43" s="2" t="s">
        <v>92</v>
      </c>
      <c r="Q43" s="2" t="s">
        <v>25</v>
      </c>
      <c r="R43" s="2" t="s">
        <v>139</v>
      </c>
      <c r="S43" s="2" t="s">
        <v>35</v>
      </c>
      <c r="T43" s="2" t="s">
        <v>36</v>
      </c>
      <c r="U43" s="2" t="s">
        <v>166</v>
      </c>
    </row>
    <row r="44" spans="1:21" ht="25.5">
      <c r="A44" t="str">
        <f>HYPERLINK("https://www.onsemi.com/PowerSolutions/product.do?id=LMV932","LMV932")</f>
        <v>LMV932</v>
      </c>
      <c r="B44" t="str">
        <f>HYPERLINK("https://www.onsemi.com/pub/Collateral/LMV931-D.PDF","LMV931/D (361.0kB)")</f>
        <v>LMV931/D (361.0kB)</v>
      </c>
      <c r="C44" t="s">
        <v>188</v>
      </c>
      <c r="D44" s="2" t="s">
        <v>73</v>
      </c>
      <c r="E44" t="s">
        <v>74</v>
      </c>
      <c r="F44" s="2" t="s">
        <v>24</v>
      </c>
      <c r="G44" s="2" t="s">
        <v>55</v>
      </c>
      <c r="H44" s="2" t="s">
        <v>26</v>
      </c>
      <c r="I44" s="2" t="s">
        <v>27</v>
      </c>
      <c r="J44" s="2" t="s">
        <v>189</v>
      </c>
      <c r="K44" s="2" t="s">
        <v>80</v>
      </c>
      <c r="L44" s="2" t="s">
        <v>190</v>
      </c>
      <c r="M44" s="2" t="s">
        <v>46</v>
      </c>
      <c r="N44" s="2" t="s">
        <v>191</v>
      </c>
      <c r="O44" s="2" t="s">
        <v>27</v>
      </c>
      <c r="P44" s="2" t="s">
        <v>92</v>
      </c>
      <c r="Q44" s="2" t="s">
        <v>25</v>
      </c>
      <c r="R44" s="2" t="s">
        <v>139</v>
      </c>
      <c r="S44" s="2" t="s">
        <v>35</v>
      </c>
      <c r="T44" s="2" t="s">
        <v>36</v>
      </c>
      <c r="U44" s="2" t="s">
        <v>69</v>
      </c>
    </row>
    <row r="45" spans="1:21" ht="25.5">
      <c r="A45" t="str">
        <f>HYPERLINK("https://www.onsemi.com/PowerSolutions/product.do?id=LMV982","LMV982")</f>
        <v>LMV982</v>
      </c>
      <c r="B45" t="str">
        <f>HYPERLINK("https://www.onsemi.com/pub/Collateral/LMV981-D.PDF","LMV981/D (381kB)")</f>
        <v>LMV981/D (381kB)</v>
      </c>
      <c r="C45" t="s">
        <v>192</v>
      </c>
      <c r="D45" s="2" t="s">
        <v>73</v>
      </c>
      <c r="E45" t="s">
        <v>74</v>
      </c>
      <c r="F45" s="2" t="s">
        <v>24</v>
      </c>
      <c r="G45" s="2" t="s">
        <v>55</v>
      </c>
      <c r="H45" s="2" t="s">
        <v>26</v>
      </c>
      <c r="I45" s="2" t="s">
        <v>84</v>
      </c>
      <c r="J45" s="2" t="s">
        <v>189</v>
      </c>
      <c r="K45" s="2" t="s">
        <v>48</v>
      </c>
      <c r="L45" s="2" t="s">
        <v>137</v>
      </c>
      <c r="M45" s="2" t="s">
        <v>154</v>
      </c>
      <c r="N45" s="2" t="s">
        <v>122</v>
      </c>
      <c r="O45" s="2" t="s">
        <v>27</v>
      </c>
      <c r="P45" s="2" t="s">
        <v>92</v>
      </c>
      <c r="Q45" s="2" t="s">
        <v>121</v>
      </c>
      <c r="R45" s="2" t="s">
        <v>139</v>
      </c>
      <c r="S45" s="2" t="s">
        <v>110</v>
      </c>
      <c r="T45" s="2" t="s">
        <v>36</v>
      </c>
      <c r="U45" s="2" t="s">
        <v>193</v>
      </c>
    </row>
    <row r="46" spans="1:21" ht="25.5">
      <c r="A46" t="str">
        <f>HYPERLINK("https://www.onsemi.com/PowerSolutions/product.do?id=MC3303","MC3303")</f>
        <v>MC3303</v>
      </c>
      <c r="B46" t="str">
        <f>HYPERLINK("https://www.onsemi.com/pub/Collateral/MC3403-D.PDF","MC3403/D (148.0kB)")</f>
        <v>MC3403/D (148.0kB)</v>
      </c>
      <c r="C46" t="s">
        <v>131</v>
      </c>
      <c r="D46" s="2" t="s">
        <v>73</v>
      </c>
      <c r="E46" t="s">
        <v>74</v>
      </c>
      <c r="F46" s="2" t="s">
        <v>101</v>
      </c>
      <c r="G46" s="2" t="s">
        <v>45</v>
      </c>
      <c r="H46" s="2" t="s">
        <v>30</v>
      </c>
      <c r="I46" s="2" t="s">
        <v>52</v>
      </c>
      <c r="J46" s="2" t="s">
        <v>194</v>
      </c>
      <c r="K46" s="2" t="s">
        <v>174</v>
      </c>
      <c r="L46" s="2" t="s">
        <v>25</v>
      </c>
      <c r="M46" s="2" t="s">
        <v>133</v>
      </c>
      <c r="N46" s="2" t="s">
        <v>42</v>
      </c>
      <c r="O46" s="2" t="s">
        <v>115</v>
      </c>
      <c r="P46" s="2" t="s">
        <v>107</v>
      </c>
      <c r="Q46" s="2" t="s">
        <v>195</v>
      </c>
      <c r="R46" s="2" t="s">
        <v>143</v>
      </c>
      <c r="S46" s="2" t="s">
        <v>110</v>
      </c>
      <c r="T46" s="2" t="s">
        <v>95</v>
      </c>
      <c r="U46" s="2" t="s">
        <v>181</v>
      </c>
    </row>
    <row r="47" spans="1:21" ht="25.5">
      <c r="A47" t="str">
        <f>HYPERLINK("https://www.onsemi.com/PowerSolutions/product.do?id=MC33071","MC33071")</f>
        <v>MC33071</v>
      </c>
      <c r="B47" t="str">
        <f>HYPERLINK("https://www.onsemi.com/pub/Collateral/MC34071-D.PDF","MC34071/D (246kB)")</f>
        <v>MC34071/D (246kB)</v>
      </c>
      <c r="C47" t="s">
        <v>196</v>
      </c>
      <c r="D47" s="2" t="s">
        <v>73</v>
      </c>
      <c r="E47" t="s">
        <v>74</v>
      </c>
      <c r="F47" s="2" t="s">
        <v>101</v>
      </c>
      <c r="G47" s="2" t="s">
        <v>25</v>
      </c>
      <c r="H47" s="2" t="s">
        <v>30</v>
      </c>
      <c r="I47" s="2" t="s">
        <v>197</v>
      </c>
      <c r="J47" s="2" t="s">
        <v>198</v>
      </c>
      <c r="K47" s="2" t="s">
        <v>84</v>
      </c>
      <c r="L47" s="2" t="s">
        <v>119</v>
      </c>
      <c r="M47" s="2" t="s">
        <v>115</v>
      </c>
      <c r="N47" s="2" t="s">
        <v>42</v>
      </c>
      <c r="O47" s="2" t="s">
        <v>115</v>
      </c>
      <c r="P47" s="2" t="s">
        <v>132</v>
      </c>
      <c r="Q47" s="2" t="s">
        <v>116</v>
      </c>
      <c r="R47" s="2" t="s">
        <v>199</v>
      </c>
      <c r="S47" s="2" t="s">
        <v>110</v>
      </c>
      <c r="T47" s="2" t="s">
        <v>95</v>
      </c>
      <c r="U47" s="2" t="s">
        <v>130</v>
      </c>
    </row>
    <row r="48" spans="1:21" ht="51">
      <c r="A48" t="str">
        <f>HYPERLINK("https://www.onsemi.com/PowerSolutions/product.do?id=MC33072","MC33072")</f>
        <v>MC33072</v>
      </c>
      <c r="B48" t="str">
        <f>HYPERLINK("https://www.onsemi.com/pub/Collateral/MC34071-D.PDF","MC34071/D (246kB)")</f>
        <v>MC34071/D (246kB)</v>
      </c>
      <c r="C48" t="s">
        <v>200</v>
      </c>
      <c r="D48" s="2" t="s">
        <v>201</v>
      </c>
      <c r="E48" t="s">
        <v>74</v>
      </c>
      <c r="F48" s="2" t="s">
        <v>101</v>
      </c>
      <c r="G48" s="2" t="s">
        <v>55</v>
      </c>
      <c r="H48" s="2" t="s">
        <v>30</v>
      </c>
      <c r="I48" s="2" t="s">
        <v>197</v>
      </c>
      <c r="J48" s="2" t="s">
        <v>198</v>
      </c>
      <c r="K48" s="2" t="s">
        <v>202</v>
      </c>
      <c r="L48" s="2" t="s">
        <v>119</v>
      </c>
      <c r="M48" s="2" t="s">
        <v>115</v>
      </c>
      <c r="N48" s="2" t="s">
        <v>42</v>
      </c>
      <c r="O48" s="2" t="s">
        <v>115</v>
      </c>
      <c r="P48" s="2" t="s">
        <v>132</v>
      </c>
      <c r="Q48" s="2" t="s">
        <v>203</v>
      </c>
      <c r="R48" s="2" t="s">
        <v>199</v>
      </c>
      <c r="S48" s="2" t="s">
        <v>110</v>
      </c>
      <c r="T48" s="2" t="s">
        <v>171</v>
      </c>
      <c r="U48" s="2" t="s">
        <v>130</v>
      </c>
    </row>
    <row r="49" spans="1:21" ht="51">
      <c r="A49" t="str">
        <f>HYPERLINK("https://www.onsemi.com/PowerSolutions/product.do?id=MC33074","MC33074")</f>
        <v>MC33074</v>
      </c>
      <c r="B49" t="str">
        <f>HYPERLINK("https://www.onsemi.com/pub/Collateral/MC34071-D.PDF","MC34071/D (246kB)")</f>
        <v>MC34071/D (246kB)</v>
      </c>
      <c r="C49" t="s">
        <v>204</v>
      </c>
      <c r="D49" s="2" t="s">
        <v>22</v>
      </c>
      <c r="E49" t="s">
        <v>74</v>
      </c>
      <c r="F49" s="2" t="s">
        <v>101</v>
      </c>
      <c r="G49" s="2" t="s">
        <v>45</v>
      </c>
      <c r="H49" s="2" t="s">
        <v>30</v>
      </c>
      <c r="I49" s="2" t="s">
        <v>197</v>
      </c>
      <c r="J49" s="2" t="s">
        <v>198</v>
      </c>
      <c r="K49" s="2" t="s">
        <v>30</v>
      </c>
      <c r="L49" s="2" t="s">
        <v>119</v>
      </c>
      <c r="M49" s="2" t="s">
        <v>115</v>
      </c>
      <c r="N49" s="2" t="s">
        <v>42</v>
      </c>
      <c r="O49" s="2" t="s">
        <v>115</v>
      </c>
      <c r="P49" s="2" t="s">
        <v>132</v>
      </c>
      <c r="Q49" s="2" t="s">
        <v>116</v>
      </c>
      <c r="R49" s="2" t="s">
        <v>199</v>
      </c>
      <c r="S49" s="2" t="s">
        <v>110</v>
      </c>
      <c r="T49" s="2" t="s">
        <v>95</v>
      </c>
      <c r="U49" s="2" t="s">
        <v>65</v>
      </c>
    </row>
    <row r="50" spans="1:21" ht="25.5">
      <c r="A50" t="str">
        <f>HYPERLINK("https://www.onsemi.com/PowerSolutions/product.do?id=MC33077","MC33077")</f>
        <v>MC33077</v>
      </c>
      <c r="B50" t="str">
        <f>HYPERLINK("https://www.onsemi.com/pub/Collateral/MC33077-D.PDF","MC33077/D (175.0kB)")</f>
        <v>MC33077/D (175.0kB)</v>
      </c>
      <c r="C50" t="s">
        <v>205</v>
      </c>
      <c r="D50" s="2" t="s">
        <v>73</v>
      </c>
      <c r="E50" t="s">
        <v>74</v>
      </c>
      <c r="F50" s="2" t="s">
        <v>101</v>
      </c>
      <c r="G50" s="2" t="s">
        <v>55</v>
      </c>
      <c r="H50" s="2" t="s">
        <v>89</v>
      </c>
      <c r="I50" s="2" t="s">
        <v>120</v>
      </c>
      <c r="J50" s="2" t="s">
        <v>29</v>
      </c>
      <c r="K50" s="2" t="s">
        <v>25</v>
      </c>
      <c r="L50" s="2" t="s">
        <v>206</v>
      </c>
      <c r="M50" s="2" t="s">
        <v>41</v>
      </c>
      <c r="N50" s="2" t="s">
        <v>102</v>
      </c>
      <c r="O50" s="2" t="s">
        <v>55</v>
      </c>
      <c r="P50" s="2" t="s">
        <v>207</v>
      </c>
      <c r="Q50" s="2" t="s">
        <v>208</v>
      </c>
      <c r="R50" s="2" t="s">
        <v>209</v>
      </c>
      <c r="S50" s="2" t="s">
        <v>110</v>
      </c>
      <c r="T50" s="2" t="s">
        <v>95</v>
      </c>
      <c r="U50" s="2" t="s">
        <v>130</v>
      </c>
    </row>
    <row r="51" spans="1:21" ht="51">
      <c r="A51" t="str">
        <f>HYPERLINK("https://www.onsemi.com/PowerSolutions/product.do?id=MC33078","MC33078")</f>
        <v>MC33078</v>
      </c>
      <c r="B51" t="str">
        <f>HYPERLINK("https://www.onsemi.com/pub/Collateral/MC33078-D.PDF","MC33078/D (415.0kB)")</f>
        <v>MC33078/D (415.0kB)</v>
      </c>
      <c r="C51" t="s">
        <v>205</v>
      </c>
      <c r="D51" s="2" t="s">
        <v>22</v>
      </c>
      <c r="E51" t="s">
        <v>74</v>
      </c>
      <c r="F51" s="2" t="s">
        <v>101</v>
      </c>
      <c r="G51" s="2" t="s">
        <v>55</v>
      </c>
      <c r="H51" s="2" t="s">
        <v>84</v>
      </c>
      <c r="I51" s="2" t="s">
        <v>120</v>
      </c>
      <c r="J51" s="2" t="s">
        <v>45</v>
      </c>
      <c r="K51" s="2" t="s">
        <v>55</v>
      </c>
      <c r="L51" s="2" t="s">
        <v>57</v>
      </c>
      <c r="M51" s="2" t="s">
        <v>104</v>
      </c>
      <c r="N51" s="2" t="s">
        <v>161</v>
      </c>
      <c r="O51" s="2" t="s">
        <v>55</v>
      </c>
      <c r="P51" s="2" t="s">
        <v>119</v>
      </c>
      <c r="Q51" s="2" t="s">
        <v>162</v>
      </c>
      <c r="R51" s="2" t="s">
        <v>59</v>
      </c>
      <c r="S51" s="2" t="s">
        <v>110</v>
      </c>
      <c r="T51" s="2" t="s">
        <v>95</v>
      </c>
      <c r="U51" s="2" t="s">
        <v>130</v>
      </c>
    </row>
    <row r="52" spans="1:21" ht="51">
      <c r="A52" t="str">
        <f>HYPERLINK("https://www.onsemi.com/PowerSolutions/product.do?id=MC33079","MC33079")</f>
        <v>MC33079</v>
      </c>
      <c r="B52" t="str">
        <f>HYPERLINK("https://www.onsemi.com/pub/Collateral/MC33078-D.PDF","MC33078/D (415.0kB)")</f>
        <v>MC33078/D (415.0kB)</v>
      </c>
      <c r="C52" t="s">
        <v>210</v>
      </c>
      <c r="D52" s="2" t="s">
        <v>22</v>
      </c>
      <c r="E52" t="s">
        <v>74</v>
      </c>
      <c r="F52" s="2" t="s">
        <v>101</v>
      </c>
      <c r="G52" s="2" t="s">
        <v>45</v>
      </c>
      <c r="H52" s="2" t="s">
        <v>84</v>
      </c>
      <c r="I52" s="2" t="s">
        <v>120</v>
      </c>
      <c r="J52" s="2" t="s">
        <v>211</v>
      </c>
      <c r="K52" s="2" t="s">
        <v>55</v>
      </c>
      <c r="L52" s="2" t="s">
        <v>57</v>
      </c>
      <c r="M52" s="2" t="s">
        <v>104</v>
      </c>
      <c r="N52" s="2" t="s">
        <v>161</v>
      </c>
      <c r="O52" s="2" t="s">
        <v>55</v>
      </c>
      <c r="P52" s="2" t="s">
        <v>119</v>
      </c>
      <c r="Q52" s="2" t="s">
        <v>162</v>
      </c>
      <c r="R52" s="2" t="s">
        <v>59</v>
      </c>
      <c r="S52" s="2" t="s">
        <v>110</v>
      </c>
      <c r="T52" s="2" t="s">
        <v>95</v>
      </c>
      <c r="U52" s="2" t="s">
        <v>181</v>
      </c>
    </row>
    <row r="53" spans="1:21" ht="25.5">
      <c r="A53" t="str">
        <f>HYPERLINK("https://www.onsemi.com/PowerSolutions/product.do?id=MC33171","MC33171")</f>
        <v>MC33171</v>
      </c>
      <c r="B53" t="str">
        <f>HYPERLINK("https://www.onsemi.com/pub/Collateral/MC33171-D.PDF","MC33171/D (169kB)")</f>
        <v>MC33171/D (169kB)</v>
      </c>
      <c r="C53" t="s">
        <v>212</v>
      </c>
      <c r="D53" s="2" t="s">
        <v>73</v>
      </c>
      <c r="E53" t="s">
        <v>74</v>
      </c>
      <c r="F53" s="2" t="s">
        <v>101</v>
      </c>
      <c r="G53" s="2" t="s">
        <v>25</v>
      </c>
      <c r="H53" s="2" t="s">
        <v>30</v>
      </c>
      <c r="I53" s="2" t="s">
        <v>197</v>
      </c>
      <c r="J53" s="2" t="s">
        <v>213</v>
      </c>
      <c r="K53" s="2" t="s">
        <v>119</v>
      </c>
      <c r="L53" s="2" t="s">
        <v>26</v>
      </c>
      <c r="M53" s="2" t="s">
        <v>214</v>
      </c>
      <c r="N53" s="2" t="s">
        <v>84</v>
      </c>
      <c r="O53" s="2" t="s">
        <v>115</v>
      </c>
      <c r="P53" s="2" t="s">
        <v>132</v>
      </c>
      <c r="Q53" s="2" t="s">
        <v>215</v>
      </c>
      <c r="R53" s="2" t="s">
        <v>143</v>
      </c>
      <c r="S53" s="2" t="s">
        <v>110</v>
      </c>
      <c r="T53" s="2" t="s">
        <v>95</v>
      </c>
      <c r="U53" s="2" t="s">
        <v>130</v>
      </c>
    </row>
    <row r="54" spans="1:21" ht="51">
      <c r="A54" t="str">
        <f>HYPERLINK("https://www.onsemi.com/PowerSolutions/product.do?id=MC33172","MC33172")</f>
        <v>MC33172</v>
      </c>
      <c r="B54" t="str">
        <f>HYPERLINK("https://www.onsemi.com/pub/Collateral/MC33171-D.PDF","MC33171/D (169kB)")</f>
        <v>MC33171/D (169kB)</v>
      </c>
      <c r="C54" t="s">
        <v>216</v>
      </c>
      <c r="D54" s="2" t="s">
        <v>22</v>
      </c>
      <c r="E54" t="s">
        <v>74</v>
      </c>
      <c r="F54" s="2" t="s">
        <v>101</v>
      </c>
      <c r="G54" s="2" t="s">
        <v>55</v>
      </c>
      <c r="H54" s="2" t="s">
        <v>30</v>
      </c>
      <c r="I54" s="2" t="s">
        <v>197</v>
      </c>
      <c r="J54" s="2" t="s">
        <v>217</v>
      </c>
      <c r="K54" s="2" t="s">
        <v>119</v>
      </c>
      <c r="L54" s="2" t="s">
        <v>26</v>
      </c>
      <c r="M54" s="2" t="s">
        <v>214</v>
      </c>
      <c r="N54" s="2" t="s">
        <v>84</v>
      </c>
      <c r="O54" s="2" t="s">
        <v>115</v>
      </c>
      <c r="P54" s="2" t="s">
        <v>132</v>
      </c>
      <c r="Q54" s="2" t="s">
        <v>215</v>
      </c>
      <c r="R54" s="2" t="s">
        <v>143</v>
      </c>
      <c r="S54" s="2" t="s">
        <v>110</v>
      </c>
      <c r="T54" s="2" t="s">
        <v>171</v>
      </c>
      <c r="U54" s="2" t="s">
        <v>130</v>
      </c>
    </row>
    <row r="55" spans="1:21" ht="51">
      <c r="A55" t="str">
        <f>HYPERLINK("https://www.onsemi.com/PowerSolutions/product.do?id=MC33174","MC33174")</f>
        <v>MC33174</v>
      </c>
      <c r="B55" t="str">
        <f>HYPERLINK("https://www.onsemi.com/pub/Collateral/MC33171-D.PDF","MC33171/D (169kB)")</f>
        <v>MC33171/D (169kB)</v>
      </c>
      <c r="C55" t="s">
        <v>218</v>
      </c>
      <c r="D55" s="2" t="s">
        <v>22</v>
      </c>
      <c r="E55" t="s">
        <v>74</v>
      </c>
      <c r="F55" s="2" t="s">
        <v>101</v>
      </c>
      <c r="G55" s="2" t="s">
        <v>45</v>
      </c>
      <c r="H55" s="2" t="s">
        <v>30</v>
      </c>
      <c r="I55" s="2" t="s">
        <v>197</v>
      </c>
      <c r="J55" s="2" t="s">
        <v>219</v>
      </c>
      <c r="K55" s="2" t="s">
        <v>119</v>
      </c>
      <c r="L55" s="2" t="s">
        <v>26</v>
      </c>
      <c r="M55" s="2" t="s">
        <v>214</v>
      </c>
      <c r="N55" s="2" t="s">
        <v>84</v>
      </c>
      <c r="O55" s="2" t="s">
        <v>115</v>
      </c>
      <c r="P55" s="2" t="s">
        <v>132</v>
      </c>
      <c r="Q55" s="2" t="s">
        <v>215</v>
      </c>
      <c r="R55" s="2" t="s">
        <v>143</v>
      </c>
      <c r="S55" s="2" t="s">
        <v>110</v>
      </c>
      <c r="T55" s="2" t="s">
        <v>171</v>
      </c>
      <c r="U55" s="2" t="s">
        <v>65</v>
      </c>
    </row>
    <row r="56" spans="1:21" ht="25.5">
      <c r="A56" t="str">
        <f>HYPERLINK("https://www.onsemi.com/PowerSolutions/product.do?id=MC33178","MC33178")</f>
        <v>MC33178</v>
      </c>
      <c r="B56" t="str">
        <f>HYPERLINK("https://www.onsemi.com/pub/Collateral/MC33178-D.PDF","MC33178/D (278.0kB)")</f>
        <v>MC33178/D (278.0kB)</v>
      </c>
      <c r="C56" t="s">
        <v>220</v>
      </c>
      <c r="D56" s="2" t="s">
        <v>73</v>
      </c>
      <c r="E56" t="s">
        <v>74</v>
      </c>
      <c r="F56" s="2" t="s">
        <v>101</v>
      </c>
      <c r="G56" s="2" t="s">
        <v>55</v>
      </c>
      <c r="H56" s="2" t="s">
        <v>45</v>
      </c>
      <c r="I56" s="2" t="s">
        <v>52</v>
      </c>
      <c r="J56" s="2" t="s">
        <v>221</v>
      </c>
      <c r="K56" s="2" t="s">
        <v>30</v>
      </c>
      <c r="L56" s="2" t="s">
        <v>84</v>
      </c>
      <c r="M56" s="2" t="s">
        <v>55</v>
      </c>
      <c r="N56" s="2" t="s">
        <v>122</v>
      </c>
      <c r="O56" s="2" t="s">
        <v>55</v>
      </c>
      <c r="P56" s="2" t="s">
        <v>48</v>
      </c>
      <c r="Q56" s="2" t="s">
        <v>116</v>
      </c>
      <c r="R56" s="2" t="s">
        <v>222</v>
      </c>
      <c r="S56" s="2" t="s">
        <v>110</v>
      </c>
      <c r="T56" s="2" t="s">
        <v>95</v>
      </c>
      <c r="U56" s="2" t="s">
        <v>69</v>
      </c>
    </row>
    <row r="57" spans="1:21" ht="25.5">
      <c r="A57" t="str">
        <f>HYPERLINK("https://www.onsemi.com/PowerSolutions/product.do?id=MC33179","MC33179")</f>
        <v>MC33179</v>
      </c>
      <c r="B57" t="str">
        <f>HYPERLINK("https://www.onsemi.com/pub/Collateral/MC33178-D.PDF","MC33178/D (278.0kB)")</f>
        <v>MC33178/D (278.0kB)</v>
      </c>
      <c r="C57" t="s">
        <v>223</v>
      </c>
      <c r="D57" s="2" t="s">
        <v>73</v>
      </c>
      <c r="E57" t="s">
        <v>74</v>
      </c>
      <c r="F57" s="2" t="s">
        <v>101</v>
      </c>
      <c r="G57" s="2" t="s">
        <v>45</v>
      </c>
      <c r="H57" s="2" t="s">
        <v>45</v>
      </c>
      <c r="I57" s="2" t="s">
        <v>52</v>
      </c>
      <c r="J57" s="2" t="s">
        <v>224</v>
      </c>
      <c r="K57" s="2" t="s">
        <v>30</v>
      </c>
      <c r="L57" s="2" t="s">
        <v>84</v>
      </c>
      <c r="M57" s="2" t="s">
        <v>55</v>
      </c>
      <c r="N57" s="2" t="s">
        <v>122</v>
      </c>
      <c r="O57" s="2" t="s">
        <v>55</v>
      </c>
      <c r="P57" s="2" t="s">
        <v>48</v>
      </c>
      <c r="Q57" s="2" t="s">
        <v>116</v>
      </c>
      <c r="R57" s="2" t="s">
        <v>222</v>
      </c>
      <c r="S57" s="2" t="s">
        <v>110</v>
      </c>
      <c r="T57" s="2" t="s">
        <v>95</v>
      </c>
      <c r="U57" s="2" t="s">
        <v>65</v>
      </c>
    </row>
    <row r="58" spans="1:21" ht="25.5">
      <c r="A58" t="str">
        <f>HYPERLINK("https://www.onsemi.com/PowerSolutions/product.do?id=MC33201","MC33201")</f>
        <v>MC33201</v>
      </c>
      <c r="B58" t="str">
        <f>HYPERLINK("https://www.onsemi.com/pub/Collateral/MC33201-D.PDF","MC33201/D (252kB)")</f>
        <v>MC33201/D (252kB)</v>
      </c>
      <c r="C58" t="s">
        <v>225</v>
      </c>
      <c r="D58" s="2" t="s">
        <v>73</v>
      </c>
      <c r="E58" t="s">
        <v>74</v>
      </c>
      <c r="F58" s="2" t="s">
        <v>24</v>
      </c>
      <c r="G58" s="2" t="s">
        <v>25</v>
      </c>
      <c r="H58" s="2" t="s">
        <v>26</v>
      </c>
      <c r="I58" s="2" t="s">
        <v>81</v>
      </c>
      <c r="J58" s="2" t="s">
        <v>226</v>
      </c>
      <c r="K58" s="2" t="s">
        <v>80</v>
      </c>
      <c r="L58" s="2" t="s">
        <v>227</v>
      </c>
      <c r="M58" s="2" t="s">
        <v>25</v>
      </c>
      <c r="N58" s="2" t="s">
        <v>122</v>
      </c>
      <c r="O58" s="2" t="s">
        <v>55</v>
      </c>
      <c r="P58" s="2" t="s">
        <v>33</v>
      </c>
      <c r="Q58" s="2" t="s">
        <v>228</v>
      </c>
      <c r="R58" s="2" t="s">
        <v>143</v>
      </c>
      <c r="S58" s="2" t="s">
        <v>110</v>
      </c>
      <c r="T58" s="2" t="s">
        <v>95</v>
      </c>
      <c r="U58" s="2" t="s">
        <v>130</v>
      </c>
    </row>
    <row r="59" spans="1:21" ht="25.5">
      <c r="A59" t="str">
        <f>HYPERLINK("https://www.onsemi.com/PowerSolutions/product.do?id=MC33202","MC33202")</f>
        <v>MC33202</v>
      </c>
      <c r="B59" t="str">
        <f>HYPERLINK("https://www.onsemi.com/pub/Collateral/MC33201-D.PDF","MC33201/D (252kB)")</f>
        <v>MC33201/D (252kB)</v>
      </c>
      <c r="C59" t="s">
        <v>225</v>
      </c>
      <c r="D59" s="2" t="s">
        <v>73</v>
      </c>
      <c r="E59" t="s">
        <v>74</v>
      </c>
      <c r="F59" s="2" t="s">
        <v>24</v>
      </c>
      <c r="G59" s="2" t="s">
        <v>55</v>
      </c>
      <c r="H59" s="2" t="s">
        <v>26</v>
      </c>
      <c r="I59" s="2" t="s">
        <v>81</v>
      </c>
      <c r="J59" s="2" t="s">
        <v>226</v>
      </c>
      <c r="K59" s="2" t="s">
        <v>80</v>
      </c>
      <c r="L59" s="2" t="s">
        <v>227</v>
      </c>
      <c r="M59" s="2" t="s">
        <v>25</v>
      </c>
      <c r="N59" s="2" t="s">
        <v>122</v>
      </c>
      <c r="O59" s="2" t="s">
        <v>55</v>
      </c>
      <c r="P59" s="2" t="s">
        <v>33</v>
      </c>
      <c r="Q59" s="2" t="s">
        <v>228</v>
      </c>
      <c r="R59" s="2" t="s">
        <v>143</v>
      </c>
      <c r="S59" s="2" t="s">
        <v>110</v>
      </c>
      <c r="T59" s="2" t="s">
        <v>95</v>
      </c>
      <c r="U59" s="2" t="s">
        <v>69</v>
      </c>
    </row>
    <row r="60" spans="1:21" ht="25.5">
      <c r="A60" t="str">
        <f>HYPERLINK("https://www.onsemi.com/PowerSolutions/product.do?id=MC33204","MC33204")</f>
        <v>MC33204</v>
      </c>
      <c r="B60" t="str">
        <f>HYPERLINK("https://www.onsemi.com/pub/Collateral/MC33201-D.PDF","MC33201/D (252kB)")</f>
        <v>MC33201/D (252kB)</v>
      </c>
      <c r="C60" t="s">
        <v>225</v>
      </c>
      <c r="D60" s="2" t="s">
        <v>73</v>
      </c>
      <c r="E60" t="s">
        <v>74</v>
      </c>
      <c r="F60" s="2" t="s">
        <v>24</v>
      </c>
      <c r="G60" s="2" t="s">
        <v>45</v>
      </c>
      <c r="H60" s="2" t="s">
        <v>26</v>
      </c>
      <c r="I60" s="2" t="s">
        <v>81</v>
      </c>
      <c r="J60" s="2" t="s">
        <v>226</v>
      </c>
      <c r="K60" s="2" t="s">
        <v>80</v>
      </c>
      <c r="L60" s="2" t="s">
        <v>227</v>
      </c>
      <c r="M60" s="2" t="s">
        <v>25</v>
      </c>
      <c r="N60" s="2" t="s">
        <v>122</v>
      </c>
      <c r="O60" s="2" t="s">
        <v>55</v>
      </c>
      <c r="P60" s="2" t="s">
        <v>33</v>
      </c>
      <c r="Q60" s="2" t="s">
        <v>228</v>
      </c>
      <c r="R60" s="2" t="s">
        <v>143</v>
      </c>
      <c r="S60" s="2" t="s">
        <v>110</v>
      </c>
      <c r="T60" s="2" t="s">
        <v>95</v>
      </c>
      <c r="U60" s="2" t="s">
        <v>65</v>
      </c>
    </row>
    <row r="61" spans="1:21" ht="51">
      <c r="A61" t="str">
        <f>HYPERLINK("https://www.onsemi.com/PowerSolutions/product.do?id=MC33272A","MC33272A")</f>
        <v>MC33272A</v>
      </c>
      <c r="B61" t="str">
        <f>HYPERLINK("https://www.onsemi.com/pub/Collateral/MC33272A-D.PDF","MC33272A/D (319.0kB)")</f>
        <v>MC33272A/D (319.0kB)</v>
      </c>
      <c r="C61" t="s">
        <v>229</v>
      </c>
      <c r="D61" s="2" t="s">
        <v>22</v>
      </c>
      <c r="E61" t="s">
        <v>74</v>
      </c>
      <c r="F61" s="2" t="s">
        <v>101</v>
      </c>
      <c r="G61" s="2" t="s">
        <v>55</v>
      </c>
      <c r="H61" s="2" t="s">
        <v>30</v>
      </c>
      <c r="I61" s="2" t="s">
        <v>52</v>
      </c>
      <c r="J61" s="2" t="s">
        <v>230</v>
      </c>
      <c r="K61" s="2" t="s">
        <v>25</v>
      </c>
      <c r="L61" s="2" t="s">
        <v>231</v>
      </c>
      <c r="M61" s="2" t="s">
        <v>115</v>
      </c>
      <c r="N61" s="2" t="s">
        <v>206</v>
      </c>
      <c r="O61" s="2" t="s">
        <v>55</v>
      </c>
      <c r="P61" s="2" t="s">
        <v>120</v>
      </c>
      <c r="Q61" s="2" t="s">
        <v>162</v>
      </c>
      <c r="R61" s="2" t="s">
        <v>59</v>
      </c>
      <c r="S61" s="2" t="s">
        <v>110</v>
      </c>
      <c r="T61" s="2" t="s">
        <v>171</v>
      </c>
      <c r="U61" s="2" t="s">
        <v>130</v>
      </c>
    </row>
    <row r="62" spans="1:21" ht="25.5">
      <c r="A62" t="str">
        <f>HYPERLINK("https://www.onsemi.com/PowerSolutions/product.do?id=MC33274A","MC33274A")</f>
        <v>MC33274A</v>
      </c>
      <c r="B62" t="str">
        <f>HYPERLINK("https://www.onsemi.com/pub/Collateral/MC33272A-D.PDF","MC33272A/D (319.0kB)")</f>
        <v>MC33272A/D (319.0kB)</v>
      </c>
      <c r="C62" t="s">
        <v>232</v>
      </c>
      <c r="D62" s="2" t="s">
        <v>73</v>
      </c>
      <c r="E62" t="s">
        <v>74</v>
      </c>
      <c r="F62" s="2" t="s">
        <v>101</v>
      </c>
      <c r="G62" s="2" t="s">
        <v>45</v>
      </c>
      <c r="H62" s="2" t="s">
        <v>30</v>
      </c>
      <c r="I62" s="2" t="s">
        <v>52</v>
      </c>
      <c r="J62" s="2" t="s">
        <v>230</v>
      </c>
      <c r="K62" s="2" t="s">
        <v>25</v>
      </c>
      <c r="L62" s="2" t="s">
        <v>231</v>
      </c>
      <c r="M62" s="2" t="s">
        <v>115</v>
      </c>
      <c r="N62" s="2" t="s">
        <v>206</v>
      </c>
      <c r="O62" s="2" t="s">
        <v>55</v>
      </c>
      <c r="P62" s="2" t="s">
        <v>120</v>
      </c>
      <c r="Q62" s="2" t="s">
        <v>162</v>
      </c>
      <c r="R62" s="2" t="s">
        <v>59</v>
      </c>
      <c r="S62" s="2" t="s">
        <v>110</v>
      </c>
      <c r="T62" s="2" t="s">
        <v>95</v>
      </c>
      <c r="U62" s="2" t="s">
        <v>65</v>
      </c>
    </row>
    <row r="63" spans="1:21" ht="25.5">
      <c r="A63" t="str">
        <f>HYPERLINK("https://www.onsemi.com/PowerSolutions/product.do?id=MC3403","MC3403")</f>
        <v>MC3403</v>
      </c>
      <c r="B63" t="str">
        <f>HYPERLINK("https://www.onsemi.com/pub/Collateral/MC3403-D.PDF","MC3403/D (148.0kB)")</f>
        <v>MC3403/D (148.0kB)</v>
      </c>
      <c r="C63" t="s">
        <v>131</v>
      </c>
      <c r="D63" s="2" t="s">
        <v>73</v>
      </c>
      <c r="E63" t="s">
        <v>74</v>
      </c>
      <c r="F63" s="2" t="s">
        <v>101</v>
      </c>
      <c r="G63" s="2" t="s">
        <v>45</v>
      </c>
      <c r="H63" s="2" t="s">
        <v>30</v>
      </c>
      <c r="I63" s="2" t="s">
        <v>52</v>
      </c>
      <c r="J63" s="2" t="s">
        <v>133</v>
      </c>
      <c r="K63" s="2" t="s">
        <v>174</v>
      </c>
      <c r="L63" s="2" t="s">
        <v>25</v>
      </c>
      <c r="M63" s="2" t="s">
        <v>133</v>
      </c>
      <c r="N63" s="2" t="s">
        <v>33</v>
      </c>
      <c r="O63" s="2" t="s">
        <v>115</v>
      </c>
      <c r="P63" s="2" t="s">
        <v>107</v>
      </c>
      <c r="Q63" s="2" t="s">
        <v>195</v>
      </c>
      <c r="R63" s="2" t="s">
        <v>143</v>
      </c>
      <c r="S63" s="2" t="s">
        <v>110</v>
      </c>
      <c r="T63" s="2" t="s">
        <v>144</v>
      </c>
      <c r="U63" s="2" t="s">
        <v>181</v>
      </c>
    </row>
    <row r="64" spans="1:21" ht="25.5">
      <c r="A64" t="str">
        <f>HYPERLINK("https://www.onsemi.com/PowerSolutions/product.do?id=MC34071","MC34071")</f>
        <v>MC34071</v>
      </c>
      <c r="B64" t="str">
        <f t="shared" ref="B64:B69" si="0">HYPERLINK("https://www.onsemi.com/pub/Collateral/MC34071-D.PDF","MC34071/D (246kB)")</f>
        <v>MC34071/D (246kB)</v>
      </c>
      <c r="C64" t="s">
        <v>196</v>
      </c>
      <c r="D64" s="2" t="s">
        <v>73</v>
      </c>
      <c r="E64" t="s">
        <v>74</v>
      </c>
      <c r="F64" s="2" t="s">
        <v>101</v>
      </c>
      <c r="G64" s="2" t="s">
        <v>25</v>
      </c>
      <c r="H64" s="2" t="s">
        <v>30</v>
      </c>
      <c r="I64" s="2" t="s">
        <v>197</v>
      </c>
      <c r="J64" s="2" t="s">
        <v>198</v>
      </c>
      <c r="K64" s="2" t="s">
        <v>84</v>
      </c>
      <c r="L64" s="2" t="s">
        <v>119</v>
      </c>
      <c r="M64" s="2" t="s">
        <v>115</v>
      </c>
      <c r="N64" s="2" t="s">
        <v>42</v>
      </c>
      <c r="O64" s="2" t="s">
        <v>115</v>
      </c>
      <c r="P64" s="2" t="s">
        <v>132</v>
      </c>
      <c r="Q64" s="2" t="s">
        <v>116</v>
      </c>
      <c r="R64" s="2" t="s">
        <v>199</v>
      </c>
      <c r="S64" s="2" t="s">
        <v>110</v>
      </c>
      <c r="T64" s="2" t="s">
        <v>144</v>
      </c>
      <c r="U64" s="2" t="s">
        <v>130</v>
      </c>
    </row>
    <row r="65" spans="1:21" ht="38.25">
      <c r="A65" t="str">
        <f>HYPERLINK("https://www.onsemi.com/PowerSolutions/product.do?id=MC34071A","MC34071A")</f>
        <v>MC34071A</v>
      </c>
      <c r="B65" t="str">
        <f t="shared" si="0"/>
        <v>MC34071/D (246kB)</v>
      </c>
      <c r="C65" t="s">
        <v>233</v>
      </c>
      <c r="D65" s="2" t="s">
        <v>126</v>
      </c>
      <c r="E65" t="s">
        <v>74</v>
      </c>
      <c r="F65" s="2" t="s">
        <v>101</v>
      </c>
      <c r="G65" s="2" t="s">
        <v>25</v>
      </c>
      <c r="H65" s="2" t="s">
        <v>30</v>
      </c>
      <c r="I65" s="2" t="s">
        <v>197</v>
      </c>
      <c r="J65" s="2" t="s">
        <v>198</v>
      </c>
      <c r="K65" s="2" t="s">
        <v>30</v>
      </c>
      <c r="L65" s="2" t="s">
        <v>119</v>
      </c>
      <c r="M65" s="2" t="s">
        <v>115</v>
      </c>
      <c r="N65" s="2" t="s">
        <v>42</v>
      </c>
      <c r="O65" s="2" t="s">
        <v>115</v>
      </c>
      <c r="P65" s="2" t="s">
        <v>132</v>
      </c>
      <c r="Q65" s="2" t="s">
        <v>116</v>
      </c>
      <c r="R65" s="2" t="s">
        <v>199</v>
      </c>
      <c r="S65" s="2" t="s">
        <v>110</v>
      </c>
      <c r="T65" s="2" t="s">
        <v>144</v>
      </c>
      <c r="U65" s="2" t="s">
        <v>130</v>
      </c>
    </row>
    <row r="66" spans="1:21" ht="38.25">
      <c r="A66" t="str">
        <f>HYPERLINK("https://www.onsemi.com/PowerSolutions/product.do?id=MC34072","MC34072")</f>
        <v>MC34072</v>
      </c>
      <c r="B66" t="str">
        <f t="shared" si="0"/>
        <v>MC34071/D (246kB)</v>
      </c>
      <c r="C66" t="s">
        <v>200</v>
      </c>
      <c r="D66" s="2" t="s">
        <v>68</v>
      </c>
      <c r="E66" t="s">
        <v>74</v>
      </c>
      <c r="F66" s="2" t="s">
        <v>101</v>
      </c>
      <c r="G66" s="2" t="s">
        <v>55</v>
      </c>
      <c r="H66" s="2" t="s">
        <v>30</v>
      </c>
      <c r="I66" s="2" t="s">
        <v>197</v>
      </c>
      <c r="J66" s="2" t="s">
        <v>198</v>
      </c>
      <c r="K66" s="2" t="s">
        <v>84</v>
      </c>
      <c r="L66" s="2" t="s">
        <v>119</v>
      </c>
      <c r="M66" s="2" t="s">
        <v>115</v>
      </c>
      <c r="N66" s="2" t="s">
        <v>42</v>
      </c>
      <c r="O66" s="2" t="s">
        <v>115</v>
      </c>
      <c r="P66" s="2" t="s">
        <v>132</v>
      </c>
      <c r="Q66" s="2" t="s">
        <v>116</v>
      </c>
      <c r="R66" s="2" t="s">
        <v>199</v>
      </c>
      <c r="S66" s="2" t="s">
        <v>110</v>
      </c>
      <c r="T66" s="2" t="s">
        <v>144</v>
      </c>
      <c r="U66" s="2" t="s">
        <v>130</v>
      </c>
    </row>
    <row r="67" spans="1:21" ht="38.25">
      <c r="A67" t="str">
        <f>HYPERLINK("https://www.onsemi.com/PowerSolutions/product.do?id=MC34072A","MC34072A")</f>
        <v>MC34072A</v>
      </c>
      <c r="B67" t="str">
        <f t="shared" si="0"/>
        <v>MC34071/D (246kB)</v>
      </c>
      <c r="C67" t="s">
        <v>234</v>
      </c>
      <c r="D67" s="2" t="s">
        <v>126</v>
      </c>
      <c r="E67" t="s">
        <v>74</v>
      </c>
      <c r="F67" s="2" t="s">
        <v>101</v>
      </c>
      <c r="G67" s="2" t="s">
        <v>55</v>
      </c>
      <c r="H67" s="2" t="s">
        <v>30</v>
      </c>
      <c r="I67" s="2" t="s">
        <v>197</v>
      </c>
      <c r="J67" s="2" t="s">
        <v>198</v>
      </c>
      <c r="K67" s="2" t="s">
        <v>30</v>
      </c>
      <c r="L67" s="2" t="s">
        <v>119</v>
      </c>
      <c r="M67" s="2" t="s">
        <v>115</v>
      </c>
      <c r="N67" s="2" t="s">
        <v>42</v>
      </c>
      <c r="O67" s="2" t="s">
        <v>115</v>
      </c>
      <c r="P67" s="2" t="s">
        <v>132</v>
      </c>
      <c r="Q67" s="2" t="s">
        <v>116</v>
      </c>
      <c r="R67" s="2" t="s">
        <v>199</v>
      </c>
      <c r="S67" s="2" t="s">
        <v>110</v>
      </c>
      <c r="T67" s="2" t="s">
        <v>144</v>
      </c>
      <c r="U67" s="2" t="s">
        <v>235</v>
      </c>
    </row>
    <row r="68" spans="1:21" ht="51">
      <c r="A68" t="str">
        <f>HYPERLINK("https://www.onsemi.com/PowerSolutions/product.do?id=MC34074","MC34074")</f>
        <v>MC34074</v>
      </c>
      <c r="B68" t="str">
        <f t="shared" si="0"/>
        <v>MC34071/D (246kB)</v>
      </c>
      <c r="C68" t="s">
        <v>204</v>
      </c>
      <c r="D68" s="2" t="s">
        <v>22</v>
      </c>
      <c r="E68" t="s">
        <v>74</v>
      </c>
      <c r="F68" s="2" t="s">
        <v>101</v>
      </c>
      <c r="G68" s="2" t="s">
        <v>45</v>
      </c>
      <c r="H68" s="2" t="s">
        <v>30</v>
      </c>
      <c r="I68" s="2" t="s">
        <v>197</v>
      </c>
      <c r="J68" s="2" t="s">
        <v>198</v>
      </c>
      <c r="K68" s="2" t="s">
        <v>30</v>
      </c>
      <c r="L68" s="2" t="s">
        <v>119</v>
      </c>
      <c r="M68" s="2" t="s">
        <v>115</v>
      </c>
      <c r="N68" s="2" t="s">
        <v>42</v>
      </c>
      <c r="O68" s="2" t="s">
        <v>115</v>
      </c>
      <c r="P68" s="2" t="s">
        <v>132</v>
      </c>
      <c r="Q68" s="2" t="s">
        <v>116</v>
      </c>
      <c r="R68" s="2" t="s">
        <v>199</v>
      </c>
      <c r="S68" s="2" t="s">
        <v>110</v>
      </c>
      <c r="T68" s="2" t="s">
        <v>236</v>
      </c>
      <c r="U68" s="2" t="s">
        <v>181</v>
      </c>
    </row>
    <row r="69" spans="1:21" ht="25.5">
      <c r="A69" t="str">
        <f>HYPERLINK("https://www.onsemi.com/PowerSolutions/product.do?id=MC34074A","MC34074A")</f>
        <v>MC34074A</v>
      </c>
      <c r="B69" t="str">
        <f t="shared" si="0"/>
        <v>MC34071/D (246kB)</v>
      </c>
      <c r="C69" t="s">
        <v>237</v>
      </c>
      <c r="D69" s="2" t="s">
        <v>73</v>
      </c>
      <c r="E69" t="s">
        <v>74</v>
      </c>
      <c r="F69" s="2" t="s">
        <v>101</v>
      </c>
      <c r="G69" s="2" t="s">
        <v>45</v>
      </c>
      <c r="H69" s="2" t="s">
        <v>30</v>
      </c>
      <c r="I69" s="2" t="s">
        <v>197</v>
      </c>
      <c r="J69" s="2" t="s">
        <v>198</v>
      </c>
      <c r="K69" s="2" t="s">
        <v>84</v>
      </c>
      <c r="L69" s="2" t="s">
        <v>119</v>
      </c>
      <c r="M69" s="2" t="s">
        <v>115</v>
      </c>
      <c r="N69" s="2" t="s">
        <v>42</v>
      </c>
      <c r="O69" s="2" t="s">
        <v>115</v>
      </c>
      <c r="P69" s="2" t="s">
        <v>132</v>
      </c>
      <c r="Q69" s="2" t="s">
        <v>116</v>
      </c>
      <c r="R69" s="2" t="s">
        <v>199</v>
      </c>
      <c r="S69" s="2" t="s">
        <v>110</v>
      </c>
      <c r="T69" s="2" t="s">
        <v>144</v>
      </c>
      <c r="U69" s="2" t="s">
        <v>181</v>
      </c>
    </row>
    <row r="70" spans="1:21" ht="51">
      <c r="A70" t="str">
        <f>HYPERLINK("https://www.onsemi.com/PowerSolutions/product.do?id=NCS2001","NCS2001")</f>
        <v>NCS2001</v>
      </c>
      <c r="B70" t="str">
        <f>HYPERLINK("https://www.onsemi.com/pub/Collateral/NCS2001-D.PDF","NCS2001/D (136kB)")</f>
        <v>NCS2001/D (136kB)</v>
      </c>
      <c r="C70" t="s">
        <v>238</v>
      </c>
      <c r="D70" s="2" t="s">
        <v>22</v>
      </c>
      <c r="E70" t="s">
        <v>74</v>
      </c>
      <c r="F70" s="2" t="s">
        <v>24</v>
      </c>
      <c r="G70" s="2" t="s">
        <v>25</v>
      </c>
      <c r="H70" s="2" t="s">
        <v>226</v>
      </c>
      <c r="I70" s="2" t="s">
        <v>104</v>
      </c>
      <c r="J70" s="2" t="s">
        <v>239</v>
      </c>
      <c r="K70" s="2" t="s">
        <v>80</v>
      </c>
      <c r="L70" s="2" t="s">
        <v>172</v>
      </c>
      <c r="M70" s="2" t="s">
        <v>56</v>
      </c>
      <c r="N70" s="2" t="s">
        <v>240</v>
      </c>
      <c r="O70" s="2" t="s">
        <v>174</v>
      </c>
      <c r="P70" s="2" t="s">
        <v>59</v>
      </c>
      <c r="Q70" s="2" t="s">
        <v>115</v>
      </c>
      <c r="R70" s="2" t="s">
        <v>139</v>
      </c>
      <c r="S70" s="2" t="s">
        <v>35</v>
      </c>
      <c r="T70" s="2" t="s">
        <v>241</v>
      </c>
      <c r="U70" s="2" t="s">
        <v>166</v>
      </c>
    </row>
    <row r="71" spans="1:21" ht="25.5">
      <c r="A71" t="str">
        <f>HYPERLINK("https://www.onsemi.com/PowerSolutions/product.do?id=NCS2002","NCS2002")</f>
        <v>NCS2002</v>
      </c>
      <c r="B71" t="str">
        <f>HYPERLINK("https://www.onsemi.com/pub/Collateral/NCS2002-D.PDF","NCS2002/D (166.0kB)")</f>
        <v>NCS2002/D (166.0kB)</v>
      </c>
      <c r="C71" t="s">
        <v>242</v>
      </c>
      <c r="D71" s="2" t="s">
        <v>73</v>
      </c>
      <c r="E71" t="s">
        <v>74</v>
      </c>
      <c r="F71" s="2" t="s">
        <v>24</v>
      </c>
      <c r="G71" s="2" t="s">
        <v>25</v>
      </c>
      <c r="H71" s="2" t="s">
        <v>226</v>
      </c>
      <c r="I71" s="2" t="s">
        <v>104</v>
      </c>
      <c r="J71" s="2" t="s">
        <v>154</v>
      </c>
      <c r="K71" s="2" t="s">
        <v>80</v>
      </c>
      <c r="L71" s="2" t="s">
        <v>25</v>
      </c>
      <c r="M71" s="2" t="s">
        <v>31</v>
      </c>
      <c r="N71" s="2" t="s">
        <v>243</v>
      </c>
      <c r="O71" s="2" t="s">
        <v>174</v>
      </c>
      <c r="P71" s="2" t="s">
        <v>59</v>
      </c>
      <c r="Q71" s="2" t="s">
        <v>115</v>
      </c>
      <c r="R71" s="2" t="s">
        <v>244</v>
      </c>
      <c r="S71" s="2" t="s">
        <v>35</v>
      </c>
      <c r="T71" s="2" t="s">
        <v>140</v>
      </c>
      <c r="U71" s="2" t="s">
        <v>245</v>
      </c>
    </row>
    <row r="72" spans="1:21" ht="51">
      <c r="A72" t="str">
        <f>HYPERLINK("https://www.onsemi.com/PowerSolutions/product.do?id=NCS2003","NCS2003")</f>
        <v>NCS2003</v>
      </c>
      <c r="B72" t="str">
        <f>HYPERLINK("https://www.onsemi.com/pub/Collateral/NCS2003-D.PDF","NCS2003/D (470kB)")</f>
        <v>NCS2003/D (470kB)</v>
      </c>
      <c r="C72" t="s">
        <v>246</v>
      </c>
      <c r="D72" s="2" t="s">
        <v>22</v>
      </c>
      <c r="E72" t="s">
        <v>74</v>
      </c>
      <c r="F72" s="2" t="s">
        <v>51</v>
      </c>
      <c r="G72" s="2" t="s">
        <v>25</v>
      </c>
      <c r="H72" s="2" t="s">
        <v>247</v>
      </c>
      <c r="I72" s="2" t="s">
        <v>27</v>
      </c>
      <c r="J72" s="2" t="s">
        <v>248</v>
      </c>
      <c r="K72" s="2" t="s">
        <v>30</v>
      </c>
      <c r="L72" s="2" t="s">
        <v>150</v>
      </c>
      <c r="M72" s="2" t="s">
        <v>174</v>
      </c>
      <c r="N72" s="2" t="s">
        <v>240</v>
      </c>
      <c r="O72" s="2" t="s">
        <v>55</v>
      </c>
      <c r="P72" s="2" t="s">
        <v>33</v>
      </c>
      <c r="Q72" s="2" t="s">
        <v>25</v>
      </c>
      <c r="R72" s="2" t="s">
        <v>143</v>
      </c>
      <c r="S72" s="2" t="s">
        <v>35</v>
      </c>
      <c r="T72" s="2" t="s">
        <v>171</v>
      </c>
      <c r="U72" s="2" t="s">
        <v>249</v>
      </c>
    </row>
    <row r="73" spans="1:21" ht="51">
      <c r="A73" t="str">
        <f>HYPERLINK("https://www.onsemi.com/PowerSolutions/product.do?id=NCS20032","NCS20032")</f>
        <v>NCS20032</v>
      </c>
      <c r="B73" t="str">
        <f>HYPERLINK("https://www.onsemi.com/pub/Collateral/NCS2003-D.PDF","NCS2003/D (470kB)")</f>
        <v>NCS2003/D (470kB)</v>
      </c>
      <c r="C73" t="s">
        <v>246</v>
      </c>
      <c r="D73" s="2" t="s">
        <v>22</v>
      </c>
      <c r="E73" t="s">
        <v>74</v>
      </c>
      <c r="F73" s="2" t="s">
        <v>51</v>
      </c>
      <c r="G73" s="2" t="s">
        <v>55</v>
      </c>
      <c r="H73" s="2" t="s">
        <v>247</v>
      </c>
      <c r="I73" s="2" t="s">
        <v>27</v>
      </c>
      <c r="J73" s="2" t="s">
        <v>250</v>
      </c>
      <c r="K73" s="2" t="s">
        <v>45</v>
      </c>
      <c r="L73" s="2" t="s">
        <v>104</v>
      </c>
      <c r="M73" s="2" t="s">
        <v>174</v>
      </c>
      <c r="N73" s="2" t="s">
        <v>240</v>
      </c>
      <c r="O73" s="2" t="s">
        <v>55</v>
      </c>
      <c r="P73" s="2" t="s">
        <v>33</v>
      </c>
      <c r="Q73" s="2" t="s">
        <v>25</v>
      </c>
      <c r="R73" s="2" t="s">
        <v>143</v>
      </c>
      <c r="S73" s="2" t="s">
        <v>35</v>
      </c>
      <c r="T73" s="2" t="s">
        <v>36</v>
      </c>
      <c r="U73" s="2" t="s">
        <v>251</v>
      </c>
    </row>
    <row r="74" spans="1:21" ht="51">
      <c r="A74" t="str">
        <f>HYPERLINK("https://www.onsemi.com/PowerSolutions/product.do?id=NCS20034","NCS20034")</f>
        <v>NCS20034</v>
      </c>
      <c r="B74" t="str">
        <f>HYPERLINK("https://www.onsemi.com/pub/Collateral/NCS2003-D.PDF","NCS2003/D (470kB)")</f>
        <v>NCS2003/D (470kB)</v>
      </c>
      <c r="C74" t="s">
        <v>252</v>
      </c>
      <c r="D74" s="2" t="s">
        <v>201</v>
      </c>
      <c r="E74" t="s">
        <v>74</v>
      </c>
      <c r="F74" s="2" t="s">
        <v>51</v>
      </c>
      <c r="G74" s="2" t="s">
        <v>45</v>
      </c>
      <c r="H74" s="2" t="s">
        <v>247</v>
      </c>
      <c r="I74" s="2" t="s">
        <v>27</v>
      </c>
      <c r="J74" s="2" t="s">
        <v>250</v>
      </c>
      <c r="K74" s="2" t="s">
        <v>45</v>
      </c>
      <c r="L74" s="2" t="s">
        <v>104</v>
      </c>
      <c r="M74" s="2" t="s">
        <v>174</v>
      </c>
      <c r="N74" s="2" t="s">
        <v>240</v>
      </c>
      <c r="O74" s="2" t="s">
        <v>55</v>
      </c>
      <c r="P74" s="2" t="s">
        <v>33</v>
      </c>
      <c r="Q74" s="2" t="s">
        <v>25</v>
      </c>
      <c r="R74" s="2" t="s">
        <v>143</v>
      </c>
      <c r="S74" s="2" t="s">
        <v>35</v>
      </c>
      <c r="T74" s="2" t="s">
        <v>36</v>
      </c>
      <c r="U74" s="2" t="s">
        <v>181</v>
      </c>
    </row>
    <row r="75" spans="1:21" ht="25.5">
      <c r="A75" t="str">
        <f>HYPERLINK("https://www.onsemi.com/PowerSolutions/product.do?id=NCS2004","NCS2004")</f>
        <v>NCS2004</v>
      </c>
      <c r="B75" t="str">
        <f>HYPERLINK("https://www.onsemi.com/pub/Collateral/NCS2004-D.PDF","NCS2004/D (936kB)")</f>
        <v>NCS2004/D (936kB)</v>
      </c>
      <c r="C75" t="s">
        <v>253</v>
      </c>
      <c r="D75" s="2" t="s">
        <v>73</v>
      </c>
      <c r="E75" t="s">
        <v>74</v>
      </c>
      <c r="F75" s="2" t="s">
        <v>51</v>
      </c>
      <c r="G75" s="2" t="s">
        <v>25</v>
      </c>
      <c r="H75" s="2" t="s">
        <v>89</v>
      </c>
      <c r="I75" s="2" t="s">
        <v>57</v>
      </c>
      <c r="J75" s="2" t="s">
        <v>254</v>
      </c>
      <c r="K75" s="2" t="s">
        <v>30</v>
      </c>
      <c r="L75" s="2" t="s">
        <v>29</v>
      </c>
      <c r="M75" s="2" t="s">
        <v>255</v>
      </c>
      <c r="N75" s="2" t="s">
        <v>45</v>
      </c>
      <c r="O75" s="2" t="s">
        <v>55</v>
      </c>
      <c r="P75" s="2" t="s">
        <v>42</v>
      </c>
      <c r="Q75" s="2" t="s">
        <v>256</v>
      </c>
      <c r="R75" s="2" t="s">
        <v>257</v>
      </c>
      <c r="S75" s="2" t="s">
        <v>35</v>
      </c>
      <c r="T75" s="2" t="s">
        <v>36</v>
      </c>
      <c r="U75" s="2" t="s">
        <v>258</v>
      </c>
    </row>
    <row r="76" spans="1:21" ht="25.5">
      <c r="A76" t="str">
        <f>HYPERLINK("https://www.onsemi.com/PowerSolutions/product.do?id=NCS2005","NCS2005")</f>
        <v>NCS2005</v>
      </c>
      <c r="B76" t="str">
        <f>HYPERLINK("https://www.onsemi.com/pub/Collateral/NCS2005-D.PDF","NCS2005/D (492kB)")</f>
        <v>NCS2005/D (492kB)</v>
      </c>
      <c r="C76" t="s">
        <v>259</v>
      </c>
      <c r="D76" s="2" t="s">
        <v>73</v>
      </c>
      <c r="E76" t="s">
        <v>74</v>
      </c>
      <c r="F76" s="2" t="s">
        <v>24</v>
      </c>
      <c r="G76" s="2" t="s">
        <v>25</v>
      </c>
      <c r="H76" s="2" t="s">
        <v>227</v>
      </c>
      <c r="I76" s="2" t="s">
        <v>132</v>
      </c>
      <c r="J76" s="2" t="s">
        <v>260</v>
      </c>
      <c r="K76" s="2" t="s">
        <v>80</v>
      </c>
      <c r="L76" s="2" t="s">
        <v>174</v>
      </c>
      <c r="M76" s="2" t="s">
        <v>261</v>
      </c>
      <c r="N76" s="2" t="s">
        <v>81</v>
      </c>
      <c r="O76" s="2" t="s">
        <v>25</v>
      </c>
      <c r="P76" s="2" t="s">
        <v>256</v>
      </c>
      <c r="Q76" s="2" t="s">
        <v>155</v>
      </c>
      <c r="R76" s="2" t="s">
        <v>262</v>
      </c>
      <c r="S76" s="2" t="s">
        <v>110</v>
      </c>
      <c r="T76" s="2" t="s">
        <v>36</v>
      </c>
      <c r="U76" s="2" t="s">
        <v>61</v>
      </c>
    </row>
    <row r="77" spans="1:21" ht="51">
      <c r="A77" t="str">
        <f>HYPERLINK("https://www.onsemi.com/PowerSolutions/product.do?id=NCS20062","NCS20062")</f>
        <v>NCS20062</v>
      </c>
      <c r="B77" t="str">
        <f>HYPERLINK("https://www.onsemi.com/pub/Collateral/NCS2006-D.PDF","NCS2006/D (1189kB)")</f>
        <v>NCS2006/D (1189kB)</v>
      </c>
      <c r="C77" t="s">
        <v>263</v>
      </c>
      <c r="D77" s="2" t="s">
        <v>22</v>
      </c>
      <c r="E77" t="s">
        <v>74</v>
      </c>
      <c r="F77" s="2" t="s">
        <v>24</v>
      </c>
      <c r="G77" s="2" t="s">
        <v>55</v>
      </c>
      <c r="H77" s="2" t="s">
        <v>26</v>
      </c>
      <c r="I77" s="2" t="s">
        <v>27</v>
      </c>
      <c r="J77" s="2" t="s">
        <v>28</v>
      </c>
      <c r="K77" s="2" t="s">
        <v>29</v>
      </c>
      <c r="L77" s="2" t="s">
        <v>30</v>
      </c>
      <c r="M77" s="2" t="s">
        <v>31</v>
      </c>
      <c r="N77" s="2" t="s">
        <v>32</v>
      </c>
      <c r="O77" s="2" t="s">
        <v>25</v>
      </c>
      <c r="P77" s="2" t="s">
        <v>33</v>
      </c>
      <c r="Q77" s="2" t="s">
        <v>25</v>
      </c>
      <c r="R77" s="2" t="s">
        <v>34</v>
      </c>
      <c r="S77" s="2" t="s">
        <v>35</v>
      </c>
      <c r="T77" s="2" t="s">
        <v>36</v>
      </c>
      <c r="U77" s="2" t="s">
        <v>251</v>
      </c>
    </row>
    <row r="78" spans="1:21" ht="51">
      <c r="A78" t="str">
        <f>HYPERLINK("https://www.onsemi.com/PowerSolutions/product.do?id=NCS20071","NCS20071")</f>
        <v>NCS20071</v>
      </c>
      <c r="B78" t="str">
        <f>HYPERLINK("https://www.onsemi.com/pub/Collateral/NCS20071-D.PDF","NCS20071/D (927kB)")</f>
        <v>NCS20071/D (927kB)</v>
      </c>
      <c r="C78" t="s">
        <v>264</v>
      </c>
      <c r="D78" s="2" t="s">
        <v>22</v>
      </c>
      <c r="E78" t="s">
        <v>74</v>
      </c>
      <c r="F78" s="2" t="s">
        <v>51</v>
      </c>
      <c r="G78" s="2" t="s">
        <v>25</v>
      </c>
      <c r="H78" s="2" t="s">
        <v>261</v>
      </c>
      <c r="I78" s="2" t="s">
        <v>52</v>
      </c>
      <c r="J78" s="2" t="s">
        <v>265</v>
      </c>
      <c r="K78" s="2" t="s">
        <v>266</v>
      </c>
      <c r="L78" s="2" t="s">
        <v>30</v>
      </c>
      <c r="M78" s="2" t="s">
        <v>267</v>
      </c>
      <c r="N78" s="2" t="s">
        <v>92</v>
      </c>
      <c r="O78" s="2" t="s">
        <v>55</v>
      </c>
      <c r="P78" s="2" t="s">
        <v>42</v>
      </c>
      <c r="Q78" s="2" t="s">
        <v>84</v>
      </c>
      <c r="R78" s="2" t="s">
        <v>268</v>
      </c>
      <c r="S78" s="2" t="s">
        <v>35</v>
      </c>
      <c r="T78" s="2" t="s">
        <v>36</v>
      </c>
      <c r="U78" s="2" t="s">
        <v>269</v>
      </c>
    </row>
    <row r="79" spans="1:21" ht="51">
      <c r="A79" t="str">
        <f>HYPERLINK("https://www.onsemi.com/PowerSolutions/product.do?id=NCS20072","NCS20072")</f>
        <v>NCS20072</v>
      </c>
      <c r="B79" t="str">
        <f>HYPERLINK("https://www.onsemi.com/pub/Collateral/NCS20071-D.PDF","NCS20071/D (927kB)")</f>
        <v>NCS20071/D (927kB)</v>
      </c>
      <c r="C79" t="s">
        <v>264</v>
      </c>
      <c r="D79" s="2" t="s">
        <v>22</v>
      </c>
      <c r="E79" t="s">
        <v>74</v>
      </c>
      <c r="F79" s="2" t="s">
        <v>51</v>
      </c>
      <c r="G79" s="2" t="s">
        <v>55</v>
      </c>
      <c r="H79" s="2" t="s">
        <v>261</v>
      </c>
      <c r="I79" s="2" t="s">
        <v>52</v>
      </c>
      <c r="J79" s="2" t="s">
        <v>270</v>
      </c>
      <c r="K79" s="2" t="s">
        <v>45</v>
      </c>
      <c r="L79" s="2" t="s">
        <v>30</v>
      </c>
      <c r="M79" s="2" t="s">
        <v>89</v>
      </c>
      <c r="N79" s="2" t="s">
        <v>92</v>
      </c>
      <c r="O79" s="2" t="s">
        <v>55</v>
      </c>
      <c r="P79" s="2" t="s">
        <v>42</v>
      </c>
      <c r="Q79" s="2" t="s">
        <v>84</v>
      </c>
      <c r="R79" s="2" t="s">
        <v>271</v>
      </c>
      <c r="S79" s="2" t="s">
        <v>35</v>
      </c>
      <c r="T79" s="2" t="s">
        <v>36</v>
      </c>
      <c r="U79" s="2" t="s">
        <v>251</v>
      </c>
    </row>
    <row r="80" spans="1:21" ht="51">
      <c r="A80" t="str">
        <f>HYPERLINK("https://www.onsemi.com/PowerSolutions/product.do?id=NCS20074","NCS20074")</f>
        <v>NCS20074</v>
      </c>
      <c r="B80" t="str">
        <f>HYPERLINK("https://www.onsemi.com/pub/Collateral/NCS20071-D.PDF","NCS20071/D (927kB)")</f>
        <v>NCS20071/D (927kB)</v>
      </c>
      <c r="C80" t="s">
        <v>264</v>
      </c>
      <c r="D80" s="2" t="s">
        <v>22</v>
      </c>
      <c r="E80" t="s">
        <v>74</v>
      </c>
      <c r="F80" s="2" t="s">
        <v>51</v>
      </c>
      <c r="G80" s="2" t="s">
        <v>45</v>
      </c>
      <c r="H80" s="2" t="s">
        <v>261</v>
      </c>
      <c r="I80" s="2" t="s">
        <v>52</v>
      </c>
      <c r="J80" s="2" t="s">
        <v>270</v>
      </c>
      <c r="K80" s="2" t="s">
        <v>272</v>
      </c>
      <c r="L80" s="2" t="s">
        <v>30</v>
      </c>
      <c r="M80" s="2" t="s">
        <v>97</v>
      </c>
      <c r="N80" s="2" t="s">
        <v>92</v>
      </c>
      <c r="O80" s="2" t="s">
        <v>55</v>
      </c>
      <c r="P80" s="2" t="s">
        <v>42</v>
      </c>
      <c r="Q80" s="2" t="s">
        <v>84</v>
      </c>
      <c r="R80" s="2" t="s">
        <v>271</v>
      </c>
      <c r="S80" s="2" t="s">
        <v>35</v>
      </c>
      <c r="T80" s="2" t="s">
        <v>36</v>
      </c>
      <c r="U80" s="2" t="s">
        <v>65</v>
      </c>
    </row>
    <row r="81" spans="1:21" ht="51">
      <c r="A81" t="str">
        <f>HYPERLINK("https://www.onsemi.com/PowerSolutions/product.do?id=NCS20082","NCS20082")</f>
        <v>NCS20082</v>
      </c>
      <c r="B81" t="str">
        <f>HYPERLINK("https://www.onsemi.com/pub/Collateral/NCS2008-D.PDF","NCS2008/D (756kB)")</f>
        <v>NCS2008/D (756kB)</v>
      </c>
      <c r="C81" t="s">
        <v>273</v>
      </c>
      <c r="D81" s="2" t="s">
        <v>22</v>
      </c>
      <c r="E81" t="s">
        <v>74</v>
      </c>
      <c r="F81" s="2" t="s">
        <v>24</v>
      </c>
      <c r="G81" s="2" t="s">
        <v>55</v>
      </c>
      <c r="H81" s="2" t="s">
        <v>26</v>
      </c>
      <c r="I81" s="2" t="s">
        <v>27</v>
      </c>
      <c r="J81" s="2" t="s">
        <v>39</v>
      </c>
      <c r="K81" s="2" t="s">
        <v>29</v>
      </c>
      <c r="L81" s="2" t="s">
        <v>31</v>
      </c>
      <c r="M81" s="2" t="s">
        <v>40</v>
      </c>
      <c r="N81" s="2" t="s">
        <v>41</v>
      </c>
      <c r="O81" s="2" t="s">
        <v>25</v>
      </c>
      <c r="P81" s="2" t="s">
        <v>42</v>
      </c>
      <c r="Q81" s="2" t="s">
        <v>25</v>
      </c>
      <c r="R81" s="2" t="s">
        <v>34</v>
      </c>
      <c r="S81" s="2" t="s">
        <v>35</v>
      </c>
      <c r="T81" s="2" t="s">
        <v>36</v>
      </c>
      <c r="U81" s="2" t="s">
        <v>251</v>
      </c>
    </row>
    <row r="82" spans="1:21" ht="51">
      <c r="A82" t="str">
        <f>HYPERLINK("https://www.onsemi.com/PowerSolutions/product.do?id=NCS20092","NCS20092")</f>
        <v>NCS20092</v>
      </c>
      <c r="B82" t="str">
        <f>HYPERLINK("https://www.onsemi.com/pub/Collateral/NCS2009-D.PDF","NCS2009/D (847kB)")</f>
        <v>NCS2009/D (847kB)</v>
      </c>
      <c r="C82" t="s">
        <v>274</v>
      </c>
      <c r="D82" s="2" t="s">
        <v>22</v>
      </c>
      <c r="E82" t="s">
        <v>74</v>
      </c>
      <c r="F82" s="2" t="s">
        <v>24</v>
      </c>
      <c r="G82" s="2" t="s">
        <v>55</v>
      </c>
      <c r="H82" s="2" t="s">
        <v>26</v>
      </c>
      <c r="I82" s="2" t="s">
        <v>27</v>
      </c>
      <c r="J82" s="2" t="s">
        <v>44</v>
      </c>
      <c r="K82" s="2" t="s">
        <v>266</v>
      </c>
      <c r="L82" s="2" t="s">
        <v>46</v>
      </c>
      <c r="M82" s="2" t="s">
        <v>47</v>
      </c>
      <c r="N82" s="2" t="s">
        <v>48</v>
      </c>
      <c r="O82" s="2" t="s">
        <v>25</v>
      </c>
      <c r="P82" s="2" t="s">
        <v>49</v>
      </c>
      <c r="Q82" s="2" t="s">
        <v>25</v>
      </c>
      <c r="R82" s="2" t="s">
        <v>34</v>
      </c>
      <c r="S82" s="2" t="s">
        <v>35</v>
      </c>
      <c r="T82" s="2" t="s">
        <v>36</v>
      </c>
      <c r="U82" s="2" t="s">
        <v>251</v>
      </c>
    </row>
    <row r="83" spans="1:21" ht="25.5">
      <c r="A83" t="str">
        <f>HYPERLINK("https://www.onsemi.com/PowerSolutions/product.do?id=NCS2325","NCS2325")</f>
        <v>NCS2325</v>
      </c>
      <c r="B83" t="str">
        <f>HYPERLINK("https://www.onsemi.com/pub/Collateral/NCS325-D.PDF","NCS325/D (757kB)")</f>
        <v>NCS325/D (757kB)</v>
      </c>
      <c r="C83" t="s">
        <v>275</v>
      </c>
      <c r="D83" s="2" t="s">
        <v>73</v>
      </c>
      <c r="E83" t="s">
        <v>74</v>
      </c>
      <c r="F83" s="2" t="s">
        <v>24</v>
      </c>
      <c r="G83" s="2" t="s">
        <v>55</v>
      </c>
      <c r="H83" s="2" t="s">
        <v>26</v>
      </c>
      <c r="I83" s="2" t="s">
        <v>27</v>
      </c>
      <c r="J83" s="2" t="s">
        <v>276</v>
      </c>
      <c r="K83" s="2" t="s">
        <v>277</v>
      </c>
      <c r="L83" s="2" t="s">
        <v>278</v>
      </c>
      <c r="M83" s="2" t="s">
        <v>93</v>
      </c>
      <c r="N83" s="2" t="s">
        <v>84</v>
      </c>
      <c r="O83" s="2" t="s">
        <v>279</v>
      </c>
      <c r="P83" s="2" t="s">
        <v>59</v>
      </c>
      <c r="Q83" s="2" t="s">
        <v>92</v>
      </c>
      <c r="R83" s="2" t="s">
        <v>222</v>
      </c>
      <c r="S83" s="2" t="s">
        <v>35</v>
      </c>
      <c r="T83" s="2" t="s">
        <v>280</v>
      </c>
      <c r="U83" s="2" t="s">
        <v>69</v>
      </c>
    </row>
    <row r="84" spans="1:21" ht="51">
      <c r="A84" t="str">
        <f>HYPERLINK("https://www.onsemi.com/PowerSolutions/product.do?id=NCS2333","NCS2333")</f>
        <v>NCS2333</v>
      </c>
      <c r="B84" t="str">
        <f>HYPERLINK("https://www.onsemi.com/pub/Collateral/NCS333-D.PDF","NCS333/D (630kB)")</f>
        <v>NCS333/D (630kB)</v>
      </c>
      <c r="C84" t="s">
        <v>281</v>
      </c>
      <c r="D84" s="2" t="s">
        <v>22</v>
      </c>
      <c r="E84" t="s">
        <v>74</v>
      </c>
      <c r="F84" s="2" t="s">
        <v>24</v>
      </c>
      <c r="G84" s="2" t="s">
        <v>55</v>
      </c>
      <c r="H84" s="2" t="s">
        <v>26</v>
      </c>
      <c r="I84" s="2" t="s">
        <v>27</v>
      </c>
      <c r="J84" s="2" t="s">
        <v>282</v>
      </c>
      <c r="K84" s="2" t="s">
        <v>283</v>
      </c>
      <c r="L84" s="2" t="s">
        <v>278</v>
      </c>
      <c r="M84" s="2" t="s">
        <v>93</v>
      </c>
      <c r="N84" s="2" t="s">
        <v>84</v>
      </c>
      <c r="O84" s="2" t="s">
        <v>284</v>
      </c>
      <c r="P84" s="2" t="s">
        <v>285</v>
      </c>
      <c r="Q84" s="2" t="s">
        <v>164</v>
      </c>
      <c r="R84" s="2" t="s">
        <v>286</v>
      </c>
      <c r="S84" s="2" t="s">
        <v>35</v>
      </c>
      <c r="T84" s="2" t="s">
        <v>36</v>
      </c>
      <c r="U84" s="2" t="s">
        <v>183</v>
      </c>
    </row>
    <row r="85" spans="1:21" ht="25.5">
      <c r="A85" t="str">
        <f>HYPERLINK("https://www.onsemi.com/PowerSolutions/product.do?id=NCS2372","NCS2372")</f>
        <v>NCS2372</v>
      </c>
      <c r="B85" t="str">
        <f>HYPERLINK("https://www.onsemi.com/pub/Collateral/NCS2372-D.PDF","NCS2372/D (145.0kB)")</f>
        <v>NCS2372/D (145.0kB)</v>
      </c>
      <c r="C85" t="s">
        <v>287</v>
      </c>
      <c r="D85" s="2" t="s">
        <v>73</v>
      </c>
      <c r="E85" t="s">
        <v>74</v>
      </c>
      <c r="F85" s="2" t="s">
        <v>107</v>
      </c>
      <c r="G85" s="2" t="s">
        <v>55</v>
      </c>
      <c r="H85" s="2" t="s">
        <v>84</v>
      </c>
      <c r="I85" s="2" t="s">
        <v>49</v>
      </c>
      <c r="J85" s="2" t="s">
        <v>45</v>
      </c>
      <c r="K85" s="2" t="s">
        <v>32</v>
      </c>
      <c r="L85" s="2" t="s">
        <v>172</v>
      </c>
      <c r="M85" s="2" t="s">
        <v>172</v>
      </c>
      <c r="N85" s="2" t="s">
        <v>121</v>
      </c>
      <c r="O85" s="2" t="s">
        <v>33</v>
      </c>
      <c r="P85" s="2" t="s">
        <v>58</v>
      </c>
      <c r="Q85" s="2" t="s">
        <v>116</v>
      </c>
      <c r="R85" s="2" t="s">
        <v>143</v>
      </c>
      <c r="S85" s="2" t="s">
        <v>110</v>
      </c>
      <c r="T85" s="2" t="s">
        <v>36</v>
      </c>
      <c r="U85" s="2" t="s">
        <v>288</v>
      </c>
    </row>
    <row r="86" spans="1:21" ht="25.5">
      <c r="A86" t="str">
        <f>HYPERLINK("https://www.onsemi.com/PowerSolutions/product.do?id=NCS325","NCS325")</f>
        <v>NCS325</v>
      </c>
      <c r="B86" t="str">
        <f>HYPERLINK("https://www.onsemi.com/pub/Collateral/NCS325-D.PDF","NCS325/D (757kB)")</f>
        <v>NCS325/D (757kB)</v>
      </c>
      <c r="C86" t="s">
        <v>289</v>
      </c>
      <c r="D86" s="2" t="s">
        <v>73</v>
      </c>
      <c r="E86" t="s">
        <v>74</v>
      </c>
      <c r="F86" s="2" t="s">
        <v>24</v>
      </c>
      <c r="G86" s="2" t="s">
        <v>25</v>
      </c>
      <c r="H86" s="2" t="s">
        <v>26</v>
      </c>
      <c r="I86" s="2" t="s">
        <v>27</v>
      </c>
      <c r="J86" s="2" t="s">
        <v>276</v>
      </c>
      <c r="K86" s="2" t="s">
        <v>277</v>
      </c>
      <c r="L86" s="2" t="s">
        <v>46</v>
      </c>
      <c r="M86" s="2" t="s">
        <v>290</v>
      </c>
      <c r="N86" s="2" t="s">
        <v>84</v>
      </c>
      <c r="O86" s="2" t="s">
        <v>279</v>
      </c>
      <c r="P86" s="2" t="s">
        <v>59</v>
      </c>
      <c r="Q86" s="2" t="s">
        <v>92</v>
      </c>
      <c r="R86" s="2" t="s">
        <v>291</v>
      </c>
      <c r="S86" s="2" t="s">
        <v>35</v>
      </c>
      <c r="T86" s="2" t="s">
        <v>280</v>
      </c>
      <c r="U86" s="2" t="s">
        <v>61</v>
      </c>
    </row>
    <row r="87" spans="1:21" ht="51">
      <c r="A87" t="str">
        <f>HYPERLINK("https://www.onsemi.com/PowerSolutions/product.do?id=NCS333","NCS333")</f>
        <v>NCS333</v>
      </c>
      <c r="B87" t="str">
        <f>HYPERLINK("https://www.onsemi.com/pub/Collateral/NCS333-D.PDF","NCS333/D (630kB)")</f>
        <v>NCS333/D (630kB)</v>
      </c>
      <c r="C87" t="s">
        <v>292</v>
      </c>
      <c r="D87" s="2" t="s">
        <v>22</v>
      </c>
      <c r="E87" t="s">
        <v>74</v>
      </c>
      <c r="F87" s="2" t="s">
        <v>24</v>
      </c>
      <c r="G87" s="2" t="s">
        <v>25</v>
      </c>
      <c r="H87" s="2" t="s">
        <v>26</v>
      </c>
      <c r="I87" s="2" t="s">
        <v>27</v>
      </c>
      <c r="J87" s="2" t="s">
        <v>293</v>
      </c>
      <c r="K87" s="2" t="s">
        <v>294</v>
      </c>
      <c r="L87" s="2" t="s">
        <v>46</v>
      </c>
      <c r="M87" s="2" t="s">
        <v>93</v>
      </c>
      <c r="N87" s="2" t="s">
        <v>80</v>
      </c>
      <c r="O87" s="2" t="s">
        <v>283</v>
      </c>
      <c r="P87" s="2" t="s">
        <v>285</v>
      </c>
      <c r="Q87" s="2" t="s">
        <v>164</v>
      </c>
      <c r="R87" s="2" t="s">
        <v>286</v>
      </c>
      <c r="S87" s="2" t="s">
        <v>35</v>
      </c>
      <c r="T87" s="2" t="s">
        <v>36</v>
      </c>
      <c r="U87" s="2" t="s">
        <v>166</v>
      </c>
    </row>
    <row r="88" spans="1:21" ht="25.5">
      <c r="A88" t="str">
        <f>HYPERLINK("https://www.onsemi.com/PowerSolutions/product.do?id=NCS4325","NCS4325")</f>
        <v>NCS4325</v>
      </c>
      <c r="B88" t="str">
        <f>HYPERLINK("https://www.onsemi.com/pub/Collateral/NCS325-D.PDF","NCS325/D (757kB)")</f>
        <v>NCS325/D (757kB)</v>
      </c>
      <c r="C88" t="s">
        <v>295</v>
      </c>
      <c r="D88" s="2" t="s">
        <v>73</v>
      </c>
      <c r="E88" t="s">
        <v>74</v>
      </c>
      <c r="F88" s="2" t="s">
        <v>24</v>
      </c>
      <c r="G88" s="2" t="s">
        <v>45</v>
      </c>
      <c r="H88" s="2" t="s">
        <v>26</v>
      </c>
      <c r="I88" s="2" t="s">
        <v>27</v>
      </c>
      <c r="J88" s="2" t="s">
        <v>276</v>
      </c>
      <c r="K88" s="2" t="s">
        <v>277</v>
      </c>
      <c r="L88" s="2" t="s">
        <v>278</v>
      </c>
      <c r="M88" s="2" t="s">
        <v>93</v>
      </c>
      <c r="N88" s="2" t="s">
        <v>84</v>
      </c>
      <c r="O88" s="2" t="s">
        <v>279</v>
      </c>
      <c r="P88" s="2" t="s">
        <v>59</v>
      </c>
      <c r="Q88" s="2" t="s">
        <v>92</v>
      </c>
      <c r="R88" s="2" t="s">
        <v>222</v>
      </c>
      <c r="S88" s="2" t="s">
        <v>35</v>
      </c>
      <c r="T88" s="2" t="s">
        <v>280</v>
      </c>
      <c r="U88" s="2" t="s">
        <v>181</v>
      </c>
    </row>
    <row r="89" spans="1:21" ht="51">
      <c r="A89" t="str">
        <f>HYPERLINK("https://www.onsemi.com/PowerSolutions/product.do?id=NCS4333","NCS4333")</f>
        <v>NCS4333</v>
      </c>
      <c r="B89" t="str">
        <f>HYPERLINK("https://www.onsemi.com/pub/Collateral/NCS333-D.PDF","NCS333/D (630kB)")</f>
        <v>NCS333/D (630kB)</v>
      </c>
      <c r="C89" t="s">
        <v>296</v>
      </c>
      <c r="D89" s="2" t="s">
        <v>201</v>
      </c>
      <c r="E89" t="s">
        <v>74</v>
      </c>
      <c r="F89" s="2" t="s">
        <v>24</v>
      </c>
      <c r="G89" s="2" t="s">
        <v>45</v>
      </c>
      <c r="H89" s="2" t="s">
        <v>26</v>
      </c>
      <c r="I89" s="2" t="s">
        <v>27</v>
      </c>
      <c r="J89" s="2" t="s">
        <v>276</v>
      </c>
      <c r="K89" s="2" t="s">
        <v>294</v>
      </c>
      <c r="L89" s="2" t="s">
        <v>46</v>
      </c>
      <c r="M89" s="2" t="s">
        <v>297</v>
      </c>
      <c r="N89" s="2" t="s">
        <v>41</v>
      </c>
      <c r="O89" s="2" t="s">
        <v>298</v>
      </c>
      <c r="P89" s="2" t="s">
        <v>285</v>
      </c>
      <c r="Q89" s="2" t="s">
        <v>164</v>
      </c>
      <c r="R89" s="2" t="s">
        <v>286</v>
      </c>
      <c r="S89" s="2" t="s">
        <v>35</v>
      </c>
      <c r="T89" s="2" t="s">
        <v>36</v>
      </c>
      <c r="U89" s="2" t="s">
        <v>181</v>
      </c>
    </row>
    <row r="90" spans="1:21" ht="25.5">
      <c r="A90" t="str">
        <f>HYPERLINK("https://www.onsemi.com/PowerSolutions/product.do?id=NCS5651","NCS5651")</f>
        <v>NCS5651</v>
      </c>
      <c r="B90" t="str">
        <f>HYPERLINK("https://www.onsemi.com/pub/Collateral/NCS5651-D.PDF","NCS5651/D (214kB)")</f>
        <v>NCS5651/D (214kB)</v>
      </c>
      <c r="C90" t="s">
        <v>299</v>
      </c>
      <c r="D90" s="2" t="s">
        <v>73</v>
      </c>
      <c r="E90" t="s">
        <v>74</v>
      </c>
      <c r="F90" s="2" t="s">
        <v>107</v>
      </c>
      <c r="G90" s="2" t="s">
        <v>107</v>
      </c>
      <c r="H90" s="2" t="s">
        <v>80</v>
      </c>
      <c r="I90" s="2" t="s">
        <v>81</v>
      </c>
      <c r="J90" s="2" t="s">
        <v>276</v>
      </c>
      <c r="K90" s="2" t="s">
        <v>115</v>
      </c>
      <c r="L90" s="2" t="s">
        <v>164</v>
      </c>
      <c r="M90" s="2" t="s">
        <v>139</v>
      </c>
      <c r="N90" s="2" t="s">
        <v>300</v>
      </c>
      <c r="O90" s="2" t="s">
        <v>107</v>
      </c>
      <c r="P90" s="2" t="s">
        <v>301</v>
      </c>
      <c r="Q90" s="2" t="s">
        <v>176</v>
      </c>
      <c r="R90" s="2" t="s">
        <v>135</v>
      </c>
      <c r="S90" s="2" t="s">
        <v>110</v>
      </c>
      <c r="T90" s="2" t="s">
        <v>36</v>
      </c>
      <c r="U90" s="2" t="s">
        <v>302</v>
      </c>
    </row>
    <row r="91" spans="1:21" ht="51">
      <c r="A91" t="str">
        <f>HYPERLINK("https://www.onsemi.com/PowerSolutions/product.do?id=NCS7101","NCS7101")</f>
        <v>NCS7101</v>
      </c>
      <c r="B91" t="str">
        <f>HYPERLINK("https://www.onsemi.com/pub/Collateral/NCS7101-D.PDF","NCS7101/D (186.0kB)")</f>
        <v>NCS7101/D (186.0kB)</v>
      </c>
      <c r="C91" t="s">
        <v>303</v>
      </c>
      <c r="D91" s="2" t="s">
        <v>22</v>
      </c>
      <c r="E91" t="s">
        <v>74</v>
      </c>
      <c r="F91" s="2" t="s">
        <v>24</v>
      </c>
      <c r="G91" s="2" t="s">
        <v>25</v>
      </c>
      <c r="H91" s="2" t="s">
        <v>26</v>
      </c>
      <c r="I91" s="2" t="s">
        <v>115</v>
      </c>
      <c r="J91" s="2" t="s">
        <v>304</v>
      </c>
      <c r="K91" s="2" t="s">
        <v>104</v>
      </c>
      <c r="L91" s="2" t="s">
        <v>25</v>
      </c>
      <c r="M91" s="2" t="s">
        <v>31</v>
      </c>
      <c r="N91" s="2" t="s">
        <v>305</v>
      </c>
      <c r="O91" s="2" t="s">
        <v>174</v>
      </c>
      <c r="P91" s="2" t="s">
        <v>257</v>
      </c>
      <c r="Q91" s="2" t="s">
        <v>25</v>
      </c>
      <c r="R91" s="2" t="s">
        <v>170</v>
      </c>
      <c r="S91" s="2" t="s">
        <v>35</v>
      </c>
      <c r="T91" s="2" t="s">
        <v>171</v>
      </c>
      <c r="U91" s="2" t="s">
        <v>61</v>
      </c>
    </row>
    <row r="92" spans="1:21" ht="51">
      <c r="A92" t="str">
        <f>HYPERLINK("https://www.onsemi.com/PowerSolutions/product.do?id=NCV2002","NCV2002")</f>
        <v>NCV2002</v>
      </c>
      <c r="B92" t="str">
        <f>HYPERLINK("https://www.onsemi.com/pub/Collateral/NCS2002-D.PDF","NCS2002/D (166.0kB)")</f>
        <v>NCS2002/D (166.0kB)</v>
      </c>
      <c r="C92" t="s">
        <v>238</v>
      </c>
      <c r="D92" s="2" t="s">
        <v>306</v>
      </c>
      <c r="E92" t="s">
        <v>74</v>
      </c>
      <c r="F92" s="2" t="s">
        <v>24</v>
      </c>
      <c r="G92" s="2" t="s">
        <v>25</v>
      </c>
      <c r="H92" s="2" t="s">
        <v>226</v>
      </c>
      <c r="I92" s="2" t="s">
        <v>104</v>
      </c>
      <c r="J92" s="2" t="s">
        <v>154</v>
      </c>
      <c r="K92" s="2" t="s">
        <v>80</v>
      </c>
      <c r="L92" s="2" t="s">
        <v>25</v>
      </c>
      <c r="M92" s="2" t="s">
        <v>31</v>
      </c>
      <c r="N92" s="2" t="s">
        <v>243</v>
      </c>
      <c r="O92" s="2" t="s">
        <v>174</v>
      </c>
      <c r="P92" s="2" t="s">
        <v>59</v>
      </c>
      <c r="Q92" s="2" t="s">
        <v>115</v>
      </c>
      <c r="R92" s="2" t="s">
        <v>244</v>
      </c>
      <c r="S92" s="2" t="s">
        <v>35</v>
      </c>
      <c r="T92" s="2" t="s">
        <v>36</v>
      </c>
      <c r="U92" s="2" t="s">
        <v>245</v>
      </c>
    </row>
    <row r="93" spans="1:21" ht="51">
      <c r="A93" t="str">
        <f>HYPERLINK("https://www.onsemi.com/PowerSolutions/product.do?id=NCV2902","NCV2902")</f>
        <v>NCV2902</v>
      </c>
      <c r="B93" t="str">
        <f>HYPERLINK("https://www.onsemi.com/pub/Collateral/LM324-D.PDF","LM324/D (138kB)")</f>
        <v>LM324/D (138kB)</v>
      </c>
      <c r="C93" t="s">
        <v>131</v>
      </c>
      <c r="D93" s="2" t="s">
        <v>306</v>
      </c>
      <c r="E93" t="s">
        <v>74</v>
      </c>
      <c r="F93" s="2" t="s">
        <v>101</v>
      </c>
      <c r="G93" s="2" t="s">
        <v>45</v>
      </c>
      <c r="H93" s="2" t="s">
        <v>30</v>
      </c>
      <c r="I93" s="2" t="s">
        <v>132</v>
      </c>
      <c r="J93" s="2" t="s">
        <v>46</v>
      </c>
      <c r="K93" s="2" t="s">
        <v>104</v>
      </c>
      <c r="L93" s="2" t="s">
        <v>25</v>
      </c>
      <c r="M93" s="2" t="s">
        <v>133</v>
      </c>
      <c r="N93" s="2" t="s">
        <v>49</v>
      </c>
      <c r="O93" s="2" t="s">
        <v>104</v>
      </c>
      <c r="P93" s="2" t="s">
        <v>107</v>
      </c>
      <c r="Q93" s="2" t="s">
        <v>134</v>
      </c>
      <c r="R93" s="2" t="s">
        <v>139</v>
      </c>
      <c r="S93" s="2" t="s">
        <v>110</v>
      </c>
      <c r="T93" s="2" t="s">
        <v>36</v>
      </c>
      <c r="U93" s="2" t="s">
        <v>65</v>
      </c>
    </row>
    <row r="94" spans="1:21" ht="51">
      <c r="A94" t="str">
        <f>HYPERLINK("https://www.onsemi.com/PowerSolutions/product.do?id=NCV2904","NCV2904")</f>
        <v>NCV2904</v>
      </c>
      <c r="B94" t="str">
        <f>HYPERLINK("https://www.onsemi.com/pub/Collateral/LM358-D.PDF","LM358/D (221kB)")</f>
        <v>LM358/D (221kB)</v>
      </c>
      <c r="C94" t="s">
        <v>136</v>
      </c>
      <c r="D94" s="2" t="s">
        <v>306</v>
      </c>
      <c r="E94" t="s">
        <v>74</v>
      </c>
      <c r="F94" s="2" t="s">
        <v>101</v>
      </c>
      <c r="G94" s="2" t="s">
        <v>55</v>
      </c>
      <c r="H94" s="2" t="s">
        <v>30</v>
      </c>
      <c r="I94" s="2" t="s">
        <v>132</v>
      </c>
      <c r="J94" s="2" t="s">
        <v>141</v>
      </c>
      <c r="K94" s="2" t="s">
        <v>104</v>
      </c>
      <c r="L94" s="2" t="s">
        <v>25</v>
      </c>
      <c r="M94" s="2" t="s">
        <v>133</v>
      </c>
      <c r="N94" s="2" t="s">
        <v>49</v>
      </c>
      <c r="O94" s="2" t="s">
        <v>104</v>
      </c>
      <c r="P94" s="2" t="s">
        <v>107</v>
      </c>
      <c r="Q94" s="2" t="s">
        <v>138</v>
      </c>
      <c r="R94" s="2" t="s">
        <v>139</v>
      </c>
      <c r="S94" s="2" t="s">
        <v>110</v>
      </c>
      <c r="T94" s="2" t="s">
        <v>36</v>
      </c>
      <c r="U94" s="2" t="s">
        <v>69</v>
      </c>
    </row>
    <row r="95" spans="1:21" ht="51">
      <c r="A95" t="str">
        <f>HYPERLINK("https://www.onsemi.com/PowerSolutions/product.do?id=NCV33202","NCV33202")</f>
        <v>NCV33202</v>
      </c>
      <c r="B95" t="str">
        <f>HYPERLINK("https://www.onsemi.com/pub/Collateral/MC33201-D.PDF","MC33201/D (252kB)")</f>
        <v>MC33201/D (252kB)</v>
      </c>
      <c r="C95" t="s">
        <v>225</v>
      </c>
      <c r="D95" s="2" t="s">
        <v>306</v>
      </c>
      <c r="E95" t="s">
        <v>74</v>
      </c>
      <c r="F95" s="2" t="s">
        <v>24</v>
      </c>
      <c r="G95" s="2" t="s">
        <v>55</v>
      </c>
      <c r="H95" s="2" t="s">
        <v>26</v>
      </c>
      <c r="I95" s="2" t="s">
        <v>81</v>
      </c>
      <c r="J95" s="2" t="s">
        <v>226</v>
      </c>
      <c r="K95" s="2" t="s">
        <v>80</v>
      </c>
      <c r="L95" s="2" t="s">
        <v>55</v>
      </c>
      <c r="M95" s="2" t="s">
        <v>25</v>
      </c>
      <c r="N95" s="2" t="s">
        <v>122</v>
      </c>
      <c r="O95" s="2" t="s">
        <v>55</v>
      </c>
      <c r="P95" s="2" t="s">
        <v>33</v>
      </c>
      <c r="Q95" s="2" t="s">
        <v>228</v>
      </c>
      <c r="R95" s="2" t="s">
        <v>143</v>
      </c>
      <c r="S95" s="2" t="s">
        <v>110</v>
      </c>
      <c r="T95" s="2" t="s">
        <v>307</v>
      </c>
      <c r="U95" s="2" t="s">
        <v>69</v>
      </c>
    </row>
    <row r="96" spans="1:21" ht="51">
      <c r="A96" t="str">
        <f>HYPERLINK("https://www.onsemi.com/PowerSolutions/product.do?id=NCV33204","NCV33204")</f>
        <v>NCV33204</v>
      </c>
      <c r="B96" t="str">
        <f>HYPERLINK("https://www.onsemi.com/pub/Collateral/MC33201-D.PDF","MC33201/D (252kB)")</f>
        <v>MC33201/D (252kB)</v>
      </c>
      <c r="C96" t="s">
        <v>225</v>
      </c>
      <c r="D96" s="2" t="s">
        <v>306</v>
      </c>
      <c r="E96" t="s">
        <v>74</v>
      </c>
      <c r="F96" s="2" t="s">
        <v>24</v>
      </c>
      <c r="G96" s="2" t="s">
        <v>45</v>
      </c>
      <c r="H96" s="2" t="s">
        <v>26</v>
      </c>
      <c r="I96" s="2" t="s">
        <v>81</v>
      </c>
      <c r="J96" s="2" t="s">
        <v>226</v>
      </c>
      <c r="K96" s="2" t="s">
        <v>80</v>
      </c>
      <c r="L96" s="2" t="s">
        <v>55</v>
      </c>
      <c r="M96" s="2" t="s">
        <v>25</v>
      </c>
      <c r="N96" s="2" t="s">
        <v>122</v>
      </c>
      <c r="O96" s="2" t="s">
        <v>55</v>
      </c>
      <c r="P96" s="2" t="s">
        <v>33</v>
      </c>
      <c r="Q96" s="2" t="s">
        <v>228</v>
      </c>
      <c r="R96" s="2" t="s">
        <v>143</v>
      </c>
      <c r="S96" s="2" t="s">
        <v>110</v>
      </c>
      <c r="T96" s="2" t="s">
        <v>308</v>
      </c>
      <c r="U96" s="2" t="s">
        <v>65</v>
      </c>
    </row>
    <row r="97" spans="1:21" ht="51">
      <c r="A97" t="str">
        <f>HYPERLINK("https://www.onsemi.com/PowerSolutions/product.do?id=NCV33274A","NCV33274A")</f>
        <v>NCV33274A</v>
      </c>
      <c r="B97" t="str">
        <f>HYPERLINK("https://www.onsemi.com/pub/Collateral/MC33272A-D.PDF","MC33272A/D (319.0kB)")</f>
        <v>MC33272A/D (319.0kB)</v>
      </c>
      <c r="C97" t="s">
        <v>232</v>
      </c>
      <c r="D97" s="2" t="s">
        <v>306</v>
      </c>
      <c r="E97" t="s">
        <v>74</v>
      </c>
      <c r="F97" s="2" t="s">
        <v>101</v>
      </c>
      <c r="G97" s="2" t="s">
        <v>45</v>
      </c>
      <c r="H97" s="2" t="s">
        <v>30</v>
      </c>
      <c r="I97" s="2" t="s">
        <v>52</v>
      </c>
      <c r="J97" s="2" t="s">
        <v>230</v>
      </c>
      <c r="K97" s="2" t="s">
        <v>25</v>
      </c>
      <c r="L97" s="2" t="s">
        <v>231</v>
      </c>
      <c r="M97" s="2" t="s">
        <v>115</v>
      </c>
      <c r="N97" s="2" t="s">
        <v>206</v>
      </c>
      <c r="O97" s="2" t="s">
        <v>55</v>
      </c>
      <c r="P97" s="2" t="s">
        <v>120</v>
      </c>
      <c r="Q97" s="2" t="s">
        <v>162</v>
      </c>
      <c r="R97" s="2" t="s">
        <v>59</v>
      </c>
      <c r="S97" s="2" t="s">
        <v>110</v>
      </c>
      <c r="T97" s="2" t="s">
        <v>36</v>
      </c>
      <c r="U97" s="2" t="s">
        <v>65</v>
      </c>
    </row>
    <row r="98" spans="1:21" ht="51">
      <c r="A98" t="str">
        <f>HYPERLINK("https://www.onsemi.com/PowerSolutions/product.do?id=NCV5652","NCV5652")</f>
        <v>NCV5652</v>
      </c>
      <c r="B98" t="str">
        <f>HYPERLINK("https://www.onsemi.com/pub/Collateral/NCS5652-D.PDF","NCS5652/D (311kB)")</f>
        <v>NCS5652/D (311kB)</v>
      </c>
      <c r="C98" t="s">
        <v>309</v>
      </c>
      <c r="D98" s="2" t="s">
        <v>22</v>
      </c>
      <c r="E98" t="s">
        <v>74</v>
      </c>
      <c r="F98" s="2" t="s">
        <v>101</v>
      </c>
      <c r="G98" s="2" t="s">
        <v>55</v>
      </c>
      <c r="H98" s="2" t="s">
        <v>310</v>
      </c>
      <c r="I98" s="2" t="s">
        <v>311</v>
      </c>
      <c r="J98" s="2" t="s">
        <v>312</v>
      </c>
      <c r="K98" s="2" t="s">
        <v>32</v>
      </c>
      <c r="L98" s="2" t="s">
        <v>46</v>
      </c>
      <c r="M98" s="2" t="s">
        <v>137</v>
      </c>
      <c r="N98" s="2" t="s">
        <v>313</v>
      </c>
      <c r="O98" s="2" t="s">
        <v>55</v>
      </c>
      <c r="P98" s="2" t="s">
        <v>107</v>
      </c>
      <c r="Q98" s="2" t="s">
        <v>314</v>
      </c>
      <c r="R98" s="2" t="s">
        <v>59</v>
      </c>
      <c r="S98" s="2" t="s">
        <v>110</v>
      </c>
      <c r="T98" s="2" t="s">
        <v>36</v>
      </c>
      <c r="U98" s="2" t="s">
        <v>315</v>
      </c>
    </row>
    <row r="99" spans="1:21" ht="51">
      <c r="A99" t="str">
        <f>HYPERLINK("https://www.onsemi.com/PowerSolutions/product.do?id=NCV952","NCV952")</f>
        <v>NCV952</v>
      </c>
      <c r="B99" t="str">
        <f>HYPERLINK("https://www.onsemi.com/pub/Collateral/NCV952-D.PDF","NCV952/D (1184kB)")</f>
        <v>NCV952/D (1184kB)</v>
      </c>
      <c r="C99" t="s">
        <v>316</v>
      </c>
      <c r="D99" s="2" t="s">
        <v>306</v>
      </c>
      <c r="E99" t="s">
        <v>74</v>
      </c>
      <c r="F99" s="2" t="s">
        <v>24</v>
      </c>
      <c r="G99" s="2" t="s">
        <v>55</v>
      </c>
      <c r="H99" s="2" t="s">
        <v>261</v>
      </c>
      <c r="I99" s="2" t="s">
        <v>102</v>
      </c>
      <c r="J99" s="2" t="s">
        <v>194</v>
      </c>
      <c r="K99" s="2" t="s">
        <v>80</v>
      </c>
      <c r="L99" s="2" t="s">
        <v>29</v>
      </c>
      <c r="M99" s="2" t="s">
        <v>25</v>
      </c>
      <c r="N99" s="2" t="s">
        <v>115</v>
      </c>
      <c r="O99" s="2" t="s">
        <v>55</v>
      </c>
      <c r="P99" s="2" t="s">
        <v>83</v>
      </c>
      <c r="Q99" s="2" t="s">
        <v>317</v>
      </c>
      <c r="R99" s="2" t="s">
        <v>122</v>
      </c>
      <c r="S99" s="2" t="s">
        <v>110</v>
      </c>
      <c r="T99" s="2" t="s">
        <v>36</v>
      </c>
      <c r="U99" s="2" t="s">
        <v>318</v>
      </c>
    </row>
    <row r="100" spans="1:21" ht="51">
      <c r="A100" t="str">
        <f>HYPERLINK("https://www.onsemi.com/PowerSolutions/product.do?id=NE5230","NE5230")</f>
        <v>NE5230</v>
      </c>
      <c r="B100" t="str">
        <f>HYPERLINK("https://www.onsemi.com/pub/Collateral/NE5230-D.PDF","NE5230/D (205.0kB)")</f>
        <v>NE5230/D (205.0kB)</v>
      </c>
      <c r="C100" t="s">
        <v>319</v>
      </c>
      <c r="D100" s="2" t="s">
        <v>306</v>
      </c>
      <c r="E100" t="s">
        <v>74</v>
      </c>
      <c r="F100" s="2" t="s">
        <v>24</v>
      </c>
      <c r="G100" s="2" t="s">
        <v>25</v>
      </c>
      <c r="H100" s="2" t="s">
        <v>26</v>
      </c>
      <c r="I100" s="2" t="s">
        <v>32</v>
      </c>
      <c r="J100" s="2" t="s">
        <v>320</v>
      </c>
      <c r="K100" s="2" t="s">
        <v>30</v>
      </c>
      <c r="L100" s="2" t="s">
        <v>103</v>
      </c>
      <c r="M100" s="2" t="s">
        <v>321</v>
      </c>
      <c r="N100" s="2" t="s">
        <v>80</v>
      </c>
      <c r="O100" s="2" t="s">
        <v>55</v>
      </c>
      <c r="P100" s="2" t="s">
        <v>42</v>
      </c>
      <c r="Q100" s="2" t="s">
        <v>108</v>
      </c>
      <c r="R100" s="2" t="s">
        <v>322</v>
      </c>
      <c r="S100" s="2" t="s">
        <v>110</v>
      </c>
      <c r="T100" s="2" t="s">
        <v>144</v>
      </c>
      <c r="U100" s="2" t="s">
        <v>130</v>
      </c>
    </row>
    <row r="101" spans="1:21" ht="25.5">
      <c r="A101" t="str">
        <f>HYPERLINK("https://www.onsemi.com/PowerSolutions/product.do?id=NE5517","NE5517")</f>
        <v>NE5517</v>
      </c>
      <c r="B101" t="str">
        <f>HYPERLINK("https://www.onsemi.com/pub/Collateral/NE5517-D.PDF","NE5517/D (177.0kB)")</f>
        <v>NE5517/D (177.0kB)</v>
      </c>
      <c r="C101" t="s">
        <v>323</v>
      </c>
      <c r="D101" s="2" t="s">
        <v>73</v>
      </c>
      <c r="E101" t="s">
        <v>74</v>
      </c>
      <c r="F101" s="2" t="s">
        <v>101</v>
      </c>
      <c r="G101" s="2" t="s">
        <v>55</v>
      </c>
      <c r="H101" s="2" t="s">
        <v>324</v>
      </c>
      <c r="I101" s="2" t="s">
        <v>120</v>
      </c>
      <c r="J101" s="2" t="s">
        <v>260</v>
      </c>
      <c r="K101" s="2" t="s">
        <v>84</v>
      </c>
      <c r="L101" s="2" t="s">
        <v>55</v>
      </c>
      <c r="M101" s="2" t="s">
        <v>92</v>
      </c>
      <c r="N101" s="2" t="s">
        <v>325</v>
      </c>
      <c r="O101" s="2" t="s">
        <v>104</v>
      </c>
      <c r="P101" s="2" t="s">
        <v>107</v>
      </c>
      <c r="Q101" s="2" t="s">
        <v>326</v>
      </c>
      <c r="R101" s="2" t="s">
        <v>222</v>
      </c>
      <c r="S101" s="2" t="s">
        <v>110</v>
      </c>
      <c r="T101" s="2" t="s">
        <v>236</v>
      </c>
      <c r="U101" s="2" t="s">
        <v>327</v>
      </c>
    </row>
    <row r="102" spans="1:21" ht="38.25">
      <c r="A102" t="str">
        <f>HYPERLINK("https://www.onsemi.com/PowerSolutions/product.do?id=NE5532","NE5532")</f>
        <v>NE5532</v>
      </c>
      <c r="B102" t="str">
        <f>HYPERLINK("https://www.onsemi.com/pub/Collateral/NE5532-D.PDF","NE5532/D (134.0kB)")</f>
        <v>NE5532/D (134.0kB)</v>
      </c>
      <c r="C102" t="s">
        <v>205</v>
      </c>
      <c r="D102" s="2" t="s">
        <v>126</v>
      </c>
      <c r="E102" t="s">
        <v>74</v>
      </c>
      <c r="F102" s="2" t="s">
        <v>101</v>
      </c>
      <c r="G102" s="2" t="s">
        <v>55</v>
      </c>
      <c r="H102" s="2" t="s">
        <v>30</v>
      </c>
      <c r="I102" s="2" t="s">
        <v>33</v>
      </c>
      <c r="J102" s="2" t="s">
        <v>45</v>
      </c>
      <c r="K102" s="2" t="s">
        <v>55</v>
      </c>
      <c r="L102" s="2" t="s">
        <v>115</v>
      </c>
      <c r="M102" s="2" t="s">
        <v>90</v>
      </c>
      <c r="N102" s="2" t="s">
        <v>328</v>
      </c>
      <c r="O102" s="2" t="s">
        <v>84</v>
      </c>
      <c r="P102" s="2" t="s">
        <v>84</v>
      </c>
      <c r="Q102" s="2" t="s">
        <v>162</v>
      </c>
      <c r="R102" s="2" t="s">
        <v>59</v>
      </c>
      <c r="S102" s="2" t="s">
        <v>110</v>
      </c>
      <c r="T102" s="2" t="s">
        <v>329</v>
      </c>
      <c r="U102" s="2" t="s">
        <v>330</v>
      </c>
    </row>
    <row r="103" spans="1:21" ht="38.25">
      <c r="A103" t="str">
        <f>HYPERLINK("https://www.onsemi.com/PowerSolutions/product.do?id=NE5534","NE5534")</f>
        <v>NE5534</v>
      </c>
      <c r="B103" t="str">
        <f>HYPERLINK("https://www.onsemi.com/pub/Collateral/NE5534-D.PDF","NE5534/D (125.0kB)")</f>
        <v>NE5534/D (125.0kB)</v>
      </c>
      <c r="C103" t="s">
        <v>331</v>
      </c>
      <c r="D103" s="2" t="s">
        <v>126</v>
      </c>
      <c r="E103" t="s">
        <v>74</v>
      </c>
      <c r="F103" s="2" t="s">
        <v>101</v>
      </c>
      <c r="G103" s="2" t="s">
        <v>25</v>
      </c>
      <c r="H103" s="2" t="s">
        <v>30</v>
      </c>
      <c r="I103" s="2" t="s">
        <v>33</v>
      </c>
      <c r="J103" s="2" t="s">
        <v>332</v>
      </c>
      <c r="K103" s="2" t="s">
        <v>45</v>
      </c>
      <c r="L103" s="2" t="s">
        <v>115</v>
      </c>
      <c r="M103" s="2" t="s">
        <v>333</v>
      </c>
      <c r="N103" s="2" t="s">
        <v>328</v>
      </c>
      <c r="O103" s="2" t="s">
        <v>84</v>
      </c>
      <c r="P103" s="2" t="s">
        <v>266</v>
      </c>
      <c r="Q103" s="2" t="s">
        <v>334</v>
      </c>
      <c r="R103" s="2" t="s">
        <v>59</v>
      </c>
      <c r="S103" s="2" t="s">
        <v>110</v>
      </c>
      <c r="T103" s="2" t="s">
        <v>335</v>
      </c>
      <c r="U103" s="2" t="s">
        <v>130</v>
      </c>
    </row>
    <row r="104" spans="1:21" ht="51">
      <c r="A104" t="str">
        <f>HYPERLINK("https://www.onsemi.com/PowerSolutions/product.do?id=TCA0372","TCA0372")</f>
        <v>TCA0372</v>
      </c>
      <c r="B104" t="str">
        <f>HYPERLINK("https://www.onsemi.com/pub/Collateral/TCA0372-D.PDF","TCA0372/D (182.0kB)")</f>
        <v>TCA0372/D (182.0kB)</v>
      </c>
      <c r="C104" t="s">
        <v>336</v>
      </c>
      <c r="D104" s="2" t="s">
        <v>306</v>
      </c>
      <c r="E104" t="s">
        <v>74</v>
      </c>
      <c r="F104" s="2" t="s">
        <v>101</v>
      </c>
      <c r="G104" s="2" t="s">
        <v>55</v>
      </c>
      <c r="H104" s="2" t="s">
        <v>84</v>
      </c>
      <c r="I104" s="2" t="s">
        <v>49</v>
      </c>
      <c r="J104" s="2" t="s">
        <v>89</v>
      </c>
      <c r="K104" s="2" t="s">
        <v>32</v>
      </c>
      <c r="L104" s="2" t="s">
        <v>172</v>
      </c>
      <c r="M104" s="2" t="s">
        <v>172</v>
      </c>
      <c r="N104" s="2" t="s">
        <v>121</v>
      </c>
      <c r="O104" s="2" t="s">
        <v>33</v>
      </c>
      <c r="P104" s="2" t="s">
        <v>58</v>
      </c>
      <c r="Q104" s="2" t="s">
        <v>116</v>
      </c>
      <c r="R104" s="2" t="s">
        <v>143</v>
      </c>
      <c r="S104" s="2" t="s">
        <v>110</v>
      </c>
      <c r="T104" s="2" t="s">
        <v>36</v>
      </c>
      <c r="U104" s="2" t="s">
        <v>288</v>
      </c>
    </row>
    <row r="105" spans="1:21" ht="25.5">
      <c r="A105" t="str">
        <f>HYPERLINK("https://www.onsemi.com/PowerSolutions/product.do?id=TLV271","TLV271")</f>
        <v>TLV271</v>
      </c>
      <c r="B105" t="str">
        <f>HYPERLINK("https://www.onsemi.com/pub/Collateral/TLV271-D.PDF","TLV271/D (966.0kB)")</f>
        <v>TLV271/D (966.0kB)</v>
      </c>
      <c r="C105" t="s">
        <v>337</v>
      </c>
      <c r="D105" s="2" t="s">
        <v>73</v>
      </c>
      <c r="E105" t="s">
        <v>74</v>
      </c>
      <c r="F105" s="2" t="s">
        <v>51</v>
      </c>
      <c r="G105" s="2" t="s">
        <v>25</v>
      </c>
      <c r="H105" s="2" t="s">
        <v>261</v>
      </c>
      <c r="I105" s="2" t="s">
        <v>57</v>
      </c>
      <c r="J105" s="2" t="s">
        <v>338</v>
      </c>
      <c r="K105" s="2" t="s">
        <v>84</v>
      </c>
      <c r="L105" s="2" t="s">
        <v>29</v>
      </c>
      <c r="M105" s="2" t="s">
        <v>255</v>
      </c>
      <c r="N105" s="2" t="s">
        <v>333</v>
      </c>
      <c r="O105" s="2" t="s">
        <v>55</v>
      </c>
      <c r="P105" s="2" t="s">
        <v>42</v>
      </c>
      <c r="Q105" s="2" t="s">
        <v>256</v>
      </c>
      <c r="R105" s="2" t="s">
        <v>257</v>
      </c>
      <c r="S105" s="2" t="s">
        <v>35</v>
      </c>
      <c r="T105" s="2" t="s">
        <v>140</v>
      </c>
      <c r="U105" s="2" t="s">
        <v>61</v>
      </c>
    </row>
  </sheetData>
  <phoneticPr fontId="2" type="noConversion"/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Operational Amplifiers (Op A...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杨慧恒</dc:creator>
  <cp:lastModifiedBy>zlgmcu1</cp:lastModifiedBy>
  <dcterms:created xsi:type="dcterms:W3CDTF">2020-08-27T06:35:45Z</dcterms:created>
  <dcterms:modified xsi:type="dcterms:W3CDTF">2020-08-27T06:35:45Z</dcterms:modified>
</cp:coreProperties>
</file>