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nas01\share\视觉中心\3.视觉中心内部任务管理\陈智勇\bb\"/>
    </mc:Choice>
  </mc:AlternateContent>
  <bookViews>
    <workbookView xWindow="360" yWindow="270" windowWidth="14940" windowHeight="915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C147" i="1" l="1"/>
  <c r="B147" i="1"/>
  <c r="C146" i="1"/>
  <c r="B146" i="1"/>
  <c r="C145" i="1"/>
  <c r="B145" i="1"/>
  <c r="C144" i="1"/>
  <c r="B144" i="1"/>
  <c r="C143" i="1"/>
  <c r="B143" i="1"/>
  <c r="C142" i="1"/>
  <c r="B142" i="1"/>
  <c r="C141" i="1"/>
  <c r="B141" i="1"/>
  <c r="C140" i="1"/>
  <c r="B140" i="1"/>
  <c r="C139" i="1"/>
  <c r="B139" i="1"/>
  <c r="C138" i="1"/>
  <c r="B138" i="1"/>
  <c r="C137" i="1"/>
  <c r="B137" i="1"/>
  <c r="C136" i="1"/>
  <c r="B136" i="1"/>
  <c r="C135" i="1"/>
  <c r="B135" i="1"/>
  <c r="C134" i="1"/>
  <c r="B134" i="1"/>
  <c r="C133" i="1"/>
  <c r="B133" i="1"/>
  <c r="C132" i="1"/>
  <c r="B132" i="1"/>
  <c r="C131" i="1"/>
  <c r="B131" i="1"/>
  <c r="C130" i="1"/>
  <c r="B130" i="1"/>
  <c r="C129" i="1"/>
  <c r="B129" i="1"/>
  <c r="C128" i="1"/>
  <c r="B128" i="1"/>
  <c r="C127" i="1"/>
  <c r="B127" i="1"/>
  <c r="C126" i="1"/>
  <c r="B126" i="1"/>
  <c r="C125" i="1"/>
  <c r="B125" i="1"/>
  <c r="C124" i="1"/>
  <c r="B124" i="1"/>
  <c r="C123" i="1"/>
  <c r="B123" i="1"/>
  <c r="C122" i="1"/>
  <c r="B122" i="1"/>
  <c r="C121" i="1"/>
  <c r="B121" i="1"/>
  <c r="C120" i="1"/>
  <c r="B120" i="1"/>
  <c r="C119" i="1"/>
  <c r="B119" i="1"/>
  <c r="C118" i="1"/>
  <c r="B118" i="1"/>
  <c r="C117" i="1"/>
  <c r="B117" i="1"/>
  <c r="C116" i="1"/>
  <c r="B116" i="1"/>
  <c r="C115" i="1"/>
  <c r="B115" i="1"/>
  <c r="C114" i="1"/>
  <c r="B114" i="1"/>
  <c r="C113" i="1"/>
  <c r="B113" i="1"/>
  <c r="C112" i="1"/>
  <c r="B112" i="1"/>
  <c r="C111" i="1"/>
  <c r="B111" i="1"/>
  <c r="C110" i="1"/>
  <c r="B110" i="1"/>
  <c r="C109" i="1"/>
  <c r="B109" i="1"/>
  <c r="C108" i="1"/>
  <c r="B108" i="1"/>
  <c r="C107" i="1"/>
  <c r="B107" i="1"/>
  <c r="C106" i="1"/>
  <c r="B106" i="1"/>
  <c r="C105" i="1"/>
  <c r="B105" i="1"/>
  <c r="C104" i="1"/>
  <c r="B104" i="1"/>
  <c r="C103" i="1"/>
  <c r="B103" i="1"/>
  <c r="C102" i="1"/>
  <c r="B102" i="1"/>
  <c r="C101" i="1"/>
  <c r="B101" i="1"/>
  <c r="C100" i="1"/>
  <c r="B100" i="1"/>
  <c r="C99" i="1"/>
  <c r="B99" i="1"/>
  <c r="C98" i="1"/>
  <c r="B98" i="1"/>
  <c r="C97" i="1"/>
  <c r="B97" i="1"/>
  <c r="C96" i="1"/>
  <c r="B96" i="1"/>
  <c r="C95" i="1"/>
  <c r="B95" i="1"/>
  <c r="C94" i="1"/>
  <c r="B94" i="1"/>
  <c r="C93" i="1"/>
  <c r="B93" i="1"/>
  <c r="C92" i="1"/>
  <c r="B92" i="1"/>
  <c r="C91" i="1"/>
  <c r="B91" i="1"/>
  <c r="C90" i="1"/>
  <c r="B90" i="1"/>
  <c r="C89" i="1"/>
  <c r="B89" i="1"/>
  <c r="C88" i="1"/>
  <c r="B88" i="1"/>
  <c r="C87" i="1"/>
  <c r="B87" i="1"/>
  <c r="C86" i="1"/>
  <c r="B86" i="1"/>
  <c r="C85" i="1"/>
  <c r="B85" i="1"/>
  <c r="C84" i="1"/>
  <c r="B84" i="1"/>
  <c r="C83" i="1"/>
  <c r="B83" i="1"/>
  <c r="C82" i="1"/>
  <c r="B82" i="1"/>
  <c r="C81" i="1"/>
  <c r="B81" i="1"/>
  <c r="C80" i="1"/>
  <c r="B80" i="1"/>
  <c r="C79" i="1"/>
  <c r="B79" i="1"/>
  <c r="C78" i="1"/>
  <c r="B78" i="1"/>
  <c r="C77" i="1"/>
  <c r="B77" i="1"/>
  <c r="C76" i="1"/>
  <c r="B76" i="1"/>
  <c r="C75" i="1"/>
  <c r="B75" i="1"/>
  <c r="C74" i="1"/>
  <c r="B74" i="1"/>
  <c r="C73" i="1"/>
  <c r="B73" i="1"/>
  <c r="C72" i="1"/>
  <c r="B72" i="1"/>
  <c r="C71" i="1"/>
  <c r="B71" i="1"/>
  <c r="C70" i="1"/>
  <c r="B70" i="1"/>
  <c r="C69" i="1"/>
  <c r="B69" i="1"/>
  <c r="C68" i="1"/>
  <c r="B68" i="1"/>
  <c r="C67" i="1"/>
  <c r="B67" i="1"/>
  <c r="C66" i="1"/>
  <c r="B66" i="1"/>
  <c r="C65" i="1"/>
  <c r="B65" i="1"/>
  <c r="C64" i="1"/>
  <c r="B64" i="1"/>
  <c r="C63" i="1"/>
  <c r="B63" i="1"/>
  <c r="C62" i="1"/>
  <c r="B62" i="1"/>
  <c r="C61" i="1"/>
  <c r="B61" i="1"/>
  <c r="C60" i="1"/>
  <c r="B60" i="1"/>
  <c r="C59" i="1"/>
  <c r="B59" i="1"/>
  <c r="C58" i="1"/>
  <c r="B58" i="1"/>
  <c r="C57" i="1"/>
  <c r="B57" i="1"/>
  <c r="C56" i="1"/>
  <c r="B56" i="1"/>
  <c r="C55" i="1"/>
  <c r="B55" i="1"/>
  <c r="C54" i="1"/>
  <c r="B54" i="1"/>
  <c r="C53" i="1"/>
  <c r="B53" i="1"/>
  <c r="B2" i="1"/>
  <c r="C2" i="1"/>
  <c r="B3" i="1"/>
  <c r="C3" i="1"/>
  <c r="B4" i="1"/>
  <c r="C4" i="1"/>
  <c r="B5" i="1"/>
  <c r="C5" i="1"/>
  <c r="B6" i="1"/>
  <c r="C6" i="1"/>
  <c r="B7" i="1"/>
  <c r="C7" i="1"/>
  <c r="B8" i="1"/>
  <c r="C8" i="1"/>
  <c r="B9" i="1"/>
  <c r="C9" i="1"/>
  <c r="B10" i="1"/>
  <c r="C10" i="1"/>
  <c r="B11" i="1"/>
  <c r="C11" i="1"/>
  <c r="B12" i="1"/>
  <c r="C12" i="1"/>
  <c r="B13" i="1"/>
  <c r="C13" i="1"/>
  <c r="B14" i="1"/>
  <c r="C14" i="1"/>
  <c r="B15" i="1"/>
  <c r="B16" i="1"/>
  <c r="C16" i="1"/>
  <c r="B17" i="1"/>
  <c r="C17" i="1"/>
  <c r="B18" i="1"/>
  <c r="C18" i="1"/>
  <c r="B19" i="1"/>
  <c r="C19" i="1"/>
  <c r="B20" i="1"/>
  <c r="C20" i="1"/>
  <c r="B21" i="1"/>
  <c r="C21" i="1"/>
  <c r="B22" i="1"/>
  <c r="C22" i="1"/>
  <c r="B23" i="1"/>
  <c r="C23" i="1"/>
  <c r="B24" i="1"/>
  <c r="C24" i="1"/>
  <c r="B25" i="1"/>
  <c r="C25" i="1"/>
  <c r="B26" i="1"/>
  <c r="C26" i="1"/>
  <c r="B27" i="1"/>
  <c r="C27" i="1"/>
  <c r="B28" i="1"/>
  <c r="C28" i="1"/>
  <c r="B29" i="1"/>
  <c r="C29" i="1"/>
  <c r="B30" i="1"/>
  <c r="C30" i="1"/>
  <c r="B31" i="1"/>
  <c r="C31" i="1"/>
  <c r="B32" i="1"/>
  <c r="C32" i="1"/>
  <c r="B33" i="1"/>
  <c r="C33" i="1"/>
  <c r="B34" i="1"/>
  <c r="C34" i="1"/>
  <c r="B35" i="1"/>
  <c r="C35" i="1"/>
  <c r="B36" i="1"/>
  <c r="C36" i="1"/>
  <c r="B37" i="1"/>
  <c r="C37" i="1"/>
  <c r="B38" i="1"/>
  <c r="C38" i="1"/>
  <c r="B39" i="1"/>
  <c r="C39" i="1"/>
  <c r="B40" i="1"/>
  <c r="C40" i="1"/>
  <c r="B41" i="1"/>
  <c r="C41" i="1"/>
  <c r="B42" i="1"/>
  <c r="C42" i="1"/>
  <c r="B43" i="1"/>
  <c r="C43" i="1"/>
  <c r="B44" i="1"/>
  <c r="C44" i="1"/>
  <c r="B45" i="1"/>
  <c r="C45" i="1"/>
  <c r="B46" i="1"/>
  <c r="C46" i="1"/>
  <c r="B47" i="1"/>
  <c r="C47" i="1"/>
  <c r="B48" i="1"/>
  <c r="C48" i="1"/>
  <c r="B49" i="1"/>
  <c r="C49" i="1"/>
  <c r="B50" i="1"/>
  <c r="C50" i="1"/>
  <c r="B51" i="1"/>
  <c r="C51" i="1"/>
  <c r="B52" i="1"/>
  <c r="C52" i="1"/>
</calcChain>
</file>

<file path=xl/comments1.xml><?xml version="1.0" encoding="utf-8"?>
<comments xmlns="http://schemas.openxmlformats.org/spreadsheetml/2006/main">
  <authors>
    <author/>
  </authors>
  <commentList>
    <comment ref="K9" authorId="0" shapeId="0">
      <text>
        <r>
          <rPr>
            <sz val="10"/>
            <rFont val="Arial"/>
            <family val="2"/>
          </rPr>
          <t>C&lt;sub&gt;L&lt;/sub&gt; = 3 nF</t>
        </r>
      </text>
    </comment>
    <comment ref="L9" authorId="0" shapeId="0">
      <text>
        <r>
          <rPr>
            <sz val="10"/>
            <rFont val="Arial"/>
            <family val="2"/>
          </rPr>
          <t>Input Line Freq.</t>
        </r>
      </text>
    </comment>
    <comment ref="K10" authorId="0" shapeId="0">
      <text>
        <r>
          <rPr>
            <sz val="10"/>
            <rFont val="Arial"/>
            <family val="2"/>
          </rPr>
          <t>C&lt;sub&gt;L&lt;/sub&gt; = 3 nF</t>
        </r>
      </text>
    </comment>
    <comment ref="L10" authorId="0" shapeId="0">
      <text>
        <r>
          <rPr>
            <sz val="10"/>
            <rFont val="Arial"/>
            <family val="2"/>
          </rPr>
          <t>60Hz Line voltage</t>
        </r>
      </text>
    </comment>
    <comment ref="K11" authorId="0" shapeId="0">
      <text>
        <r>
          <rPr>
            <sz val="10"/>
            <rFont val="Arial"/>
            <family val="2"/>
          </rPr>
          <t>C&lt;sub&gt;L &lt;/sub&gt;= 1 nF</t>
        </r>
      </text>
    </comment>
    <comment ref="K12" authorId="0" shapeId="0">
      <text>
        <r>
          <rPr>
            <sz val="10"/>
            <rFont val="Arial"/>
            <family val="2"/>
          </rPr>
          <t>C&lt;sub&gt;L&lt;/sub&gt; = 3 nF</t>
        </r>
      </text>
    </comment>
    <comment ref="K18" authorId="0" shapeId="0">
      <text>
        <r>
          <rPr>
            <sz val="10"/>
            <rFont val="Arial"/>
            <family val="2"/>
          </rPr>
          <t>Source
Sink</t>
        </r>
      </text>
    </comment>
    <comment ref="K30" authorId="0" shapeId="0">
      <text>
        <r>
          <rPr>
            <sz val="10"/>
            <rFont val="Arial"/>
            <family val="2"/>
          </rPr>
          <t>C&lt;sub&gt;L&lt;/sub&gt; = 1 nF</t>
        </r>
      </text>
    </comment>
    <comment ref="K31" authorId="0" shapeId="0">
      <text>
        <r>
          <rPr>
            <sz val="10"/>
            <rFont val="Arial"/>
            <family val="2"/>
          </rPr>
          <t>C&lt;sub&gt;L&lt;/sub&gt; = 1nF</t>
        </r>
      </text>
    </comment>
    <comment ref="L34" authorId="0" shapeId="0">
      <text>
        <r>
          <rPr>
            <sz val="10"/>
            <rFont val="Arial"/>
            <family val="2"/>
          </rPr>
          <t>Typ</t>
        </r>
      </text>
    </comment>
    <comment ref="G45" authorId="0" shapeId="0">
      <text>
        <r>
          <rPr>
            <sz val="10"/>
            <rFont val="Arial"/>
            <family val="2"/>
          </rPr>
          <t>Direct AC LED Driver</t>
        </r>
      </text>
    </comment>
    <comment ref="H45" authorId="0" shapeId="0">
      <text>
        <r>
          <rPr>
            <sz val="10"/>
            <rFont val="Arial"/>
            <family val="2"/>
          </rPr>
          <t>DC</t>
        </r>
      </text>
    </comment>
    <comment ref="I45" authorId="0" shapeId="0">
      <text>
        <r>
          <rPr>
            <sz val="10"/>
            <rFont val="Arial"/>
            <family val="2"/>
          </rPr>
          <t>DC</t>
        </r>
      </text>
    </comment>
    <comment ref="K110" authorId="0" shapeId="0">
      <text>
        <r>
          <rPr>
            <sz val="10"/>
            <rFont val="Arial"/>
            <family val="2"/>
          </rPr>
          <t>Open drain mode</t>
        </r>
      </text>
    </comment>
    <comment ref="K111" authorId="0" shapeId="0">
      <text>
        <r>
          <rPr>
            <sz val="10"/>
            <rFont val="Arial"/>
            <family val="2"/>
          </rPr>
          <t>Constant current mode
Open drain mode</t>
        </r>
      </text>
    </comment>
    <comment ref="K112" authorId="0" shapeId="0">
      <text>
        <r>
          <rPr>
            <sz val="10"/>
            <rFont val="Arial"/>
            <family val="2"/>
          </rPr>
          <t>Constant Current
Open drain mode</t>
        </r>
      </text>
    </comment>
    <comment ref="K114" authorId="0" shapeId="0">
      <text>
        <r>
          <rPr>
            <sz val="10"/>
            <rFont val="Arial"/>
            <family val="2"/>
          </rPr>
          <t>constant current
Open drain</t>
        </r>
      </text>
    </comment>
    <comment ref="I116" authorId="0" shapeId="0">
      <text>
        <r>
          <rPr>
            <sz val="10"/>
            <rFont val="Arial"/>
            <family val="2"/>
          </rPr>
          <t>45 V Peak transient (Load Dump)</t>
        </r>
      </text>
    </comment>
    <comment ref="K116" authorId="0" shapeId="0">
      <text>
        <r>
          <rPr>
            <sz val="10"/>
            <rFont val="Arial"/>
            <family val="2"/>
          </rPr>
          <t>adjustable from 10 mA to 350 mA by external resistor</t>
        </r>
      </text>
    </comment>
    <comment ref="I118" authorId="0" shapeId="0">
      <text>
        <r>
          <rPr>
            <sz val="10"/>
            <rFont val="Arial"/>
            <family val="2"/>
          </rPr>
          <t>Continuous supply voltage
Transient Voltage (t &lt; 500 ms, “load dump”)</t>
        </r>
      </text>
    </comment>
    <comment ref="K119" authorId="0" shapeId="0">
      <text>
        <r>
          <rPr>
            <sz val="10"/>
            <rFont val="Arial"/>
            <family val="2"/>
          </rPr>
          <t>user defined
user defined</t>
        </r>
      </text>
    </comment>
    <comment ref="K120" authorId="0" shapeId="0">
      <text>
        <r>
          <rPr>
            <sz val="10"/>
            <rFont val="Arial"/>
            <family val="2"/>
          </rPr>
          <t>user defined</t>
        </r>
      </text>
    </comment>
    <comment ref="I121" authorId="0" shapeId="0">
      <text>
        <r>
          <rPr>
            <sz val="10"/>
            <rFont val="Arial"/>
            <family val="2"/>
          </rPr>
          <t>DC Abs max rating</t>
        </r>
      </text>
    </comment>
    <comment ref="K121" authorId="0" shapeId="0">
      <text>
        <r>
          <rPr>
            <sz val="10"/>
            <rFont val="Arial"/>
            <family val="2"/>
          </rPr>
          <t>pre-driver output current</t>
        </r>
      </text>
    </comment>
    <comment ref="M121" authorId="0" shapeId="0">
      <text>
        <r>
          <rPr>
            <sz val="10"/>
            <rFont val="Arial"/>
            <family val="2"/>
          </rPr>
          <t>See datasheet</t>
        </r>
      </text>
    </comment>
    <comment ref="N122" authorId="0" shapeId="0">
      <text>
        <r>
          <rPr>
            <sz val="10"/>
            <rFont val="Arial"/>
            <family val="2"/>
          </rPr>
          <t>Based on Resistor Value</t>
        </r>
      </text>
    </comment>
    <comment ref="K123" authorId="0" shapeId="0">
      <text>
        <r>
          <rPr>
            <sz val="10"/>
            <rFont val="Arial"/>
            <family val="2"/>
          </rPr>
          <t>15 mA ± 20% (@ 25C)</t>
        </r>
      </text>
    </comment>
    <comment ref="M123" authorId="0" shapeId="0">
      <text>
        <r>
          <rPr>
            <sz val="10"/>
            <rFont val="Arial"/>
            <family val="2"/>
          </rPr>
          <t>Vin = 240 VAC</t>
        </r>
      </text>
    </comment>
    <comment ref="K124" authorId="0" shapeId="0">
      <text>
        <r>
          <rPr>
            <sz val="10"/>
            <rFont val="Arial"/>
            <family val="2"/>
          </rPr>
          <t>20 mA ± 15% (@ 25C)</t>
        </r>
      </text>
    </comment>
    <comment ref="M124" authorId="0" shapeId="0">
      <text>
        <r>
          <rPr>
            <sz val="10"/>
            <rFont val="Arial"/>
            <family val="2"/>
          </rPr>
          <t>Vin = 240 VAC</t>
        </r>
      </text>
    </comment>
    <comment ref="K125" authorId="0" shapeId="0">
      <text>
        <r>
          <rPr>
            <sz val="10"/>
            <rFont val="Arial"/>
            <family val="2"/>
          </rPr>
          <t>20 mA ± 10% (@ 25C)</t>
        </r>
      </text>
    </comment>
    <comment ref="M125" authorId="0" shapeId="0">
      <text>
        <r>
          <rPr>
            <sz val="10"/>
            <rFont val="Arial"/>
            <family val="2"/>
          </rPr>
          <t>Vin = 240 VAC</t>
        </r>
      </text>
    </comment>
    <comment ref="K126" authorId="0" shapeId="0">
      <text>
        <r>
          <rPr>
            <sz val="10"/>
            <rFont val="Arial"/>
            <family val="2"/>
          </rPr>
          <t>@ 25C</t>
        </r>
      </text>
    </comment>
    <comment ref="M126" authorId="0" shapeId="0">
      <text>
        <r>
          <rPr>
            <sz val="10"/>
            <rFont val="Arial"/>
            <family val="2"/>
          </rPr>
          <t>Vin = 240 VAC</t>
        </r>
      </text>
    </comment>
    <comment ref="K127" authorId="0" shapeId="0">
      <text>
        <r>
          <rPr>
            <sz val="10"/>
            <rFont val="Arial"/>
            <family val="2"/>
          </rPr>
          <t>25 mA ± 15% (@ 25C)</t>
        </r>
      </text>
    </comment>
    <comment ref="M127" authorId="0" shapeId="0">
      <text>
        <r>
          <rPr>
            <sz val="10"/>
            <rFont val="Arial"/>
            <family val="2"/>
          </rPr>
          <t>Vin = 240 VAC</t>
        </r>
      </text>
    </comment>
    <comment ref="K128" authorId="0" shapeId="0">
      <text>
        <r>
          <rPr>
            <sz val="10"/>
            <rFont val="Arial"/>
            <family val="2"/>
          </rPr>
          <t>25 mA ± 10% (@ 25C)</t>
        </r>
      </text>
    </comment>
    <comment ref="M128" authorId="0" shapeId="0">
      <text>
        <r>
          <rPr>
            <sz val="10"/>
            <rFont val="Arial"/>
            <family val="2"/>
          </rPr>
          <t>Vin = 240 VAC</t>
        </r>
      </text>
    </comment>
    <comment ref="K129" authorId="0" shapeId="0">
      <text>
        <r>
          <rPr>
            <sz val="10"/>
            <rFont val="Arial"/>
            <family val="2"/>
          </rPr>
          <t>25 mA ± 10% (@ 25C)</t>
        </r>
      </text>
    </comment>
    <comment ref="M129" authorId="0" shapeId="0">
      <text>
        <r>
          <rPr>
            <sz val="10"/>
            <rFont val="Arial"/>
            <family val="2"/>
          </rPr>
          <t>Vin = 240 VAC</t>
        </r>
      </text>
    </comment>
    <comment ref="K130" authorId="0" shapeId="0">
      <text>
        <r>
          <rPr>
            <sz val="10"/>
            <rFont val="Arial"/>
            <family val="2"/>
          </rPr>
          <t>25 mA ± 15% (@ 25C)</t>
        </r>
      </text>
    </comment>
    <comment ref="M130" authorId="0" shapeId="0">
      <text>
        <r>
          <rPr>
            <sz val="10"/>
            <rFont val="Arial"/>
            <family val="2"/>
          </rPr>
          <t>Vin = 240 VAC</t>
        </r>
      </text>
    </comment>
    <comment ref="K131" authorId="0" shapeId="0">
      <text>
        <r>
          <rPr>
            <sz val="10"/>
            <rFont val="Arial"/>
            <family val="2"/>
          </rPr>
          <t>30 mA ± 15% (@ 25C)</t>
        </r>
      </text>
    </comment>
    <comment ref="M131" authorId="0" shapeId="0">
      <text>
        <r>
          <rPr>
            <sz val="10"/>
            <rFont val="Arial"/>
            <family val="2"/>
          </rPr>
          <t>Vin = 240 VAC</t>
        </r>
      </text>
    </comment>
    <comment ref="K132" authorId="0" shapeId="0">
      <text>
        <r>
          <rPr>
            <sz val="10"/>
            <rFont val="Arial"/>
            <family val="2"/>
          </rPr>
          <t>30 mA ± 10% (@ 25C)</t>
        </r>
      </text>
    </comment>
    <comment ref="M132" authorId="0" shapeId="0">
      <text>
        <r>
          <rPr>
            <sz val="10"/>
            <rFont val="Arial"/>
            <family val="2"/>
          </rPr>
          <t>Vin = 240 VAC</t>
        </r>
      </text>
    </comment>
    <comment ref="K133" authorId="0" shapeId="0">
      <text>
        <r>
          <rPr>
            <sz val="10"/>
            <rFont val="Arial"/>
            <family val="2"/>
          </rPr>
          <t>30 mA ± 10% (@ 25C)</t>
        </r>
      </text>
    </comment>
    <comment ref="M133" authorId="0" shapeId="0">
      <text>
        <r>
          <rPr>
            <sz val="10"/>
            <rFont val="Arial"/>
            <family val="2"/>
          </rPr>
          <t>Vin = 240 VAC</t>
        </r>
      </text>
    </comment>
    <comment ref="K134" authorId="0" shapeId="0">
      <text>
        <r>
          <rPr>
            <sz val="10"/>
            <rFont val="Arial"/>
            <family val="2"/>
          </rPr>
          <t>30 mA ± 15% (@ 25C)</t>
        </r>
      </text>
    </comment>
    <comment ref="M134" authorId="0" shapeId="0">
      <text>
        <r>
          <rPr>
            <sz val="10"/>
            <rFont val="Arial"/>
            <family val="2"/>
          </rPr>
          <t>Vin = 240 VAC</t>
        </r>
      </text>
    </comment>
    <comment ref="K135" authorId="0" shapeId="0">
      <text>
        <r>
          <rPr>
            <sz val="10"/>
            <rFont val="Arial"/>
            <family val="2"/>
          </rPr>
          <t>@ 25C</t>
        </r>
      </text>
    </comment>
    <comment ref="M135" authorId="0" shapeId="0">
      <text>
        <r>
          <rPr>
            <sz val="10"/>
            <rFont val="Arial"/>
            <family val="2"/>
          </rPr>
          <t>Vin = 240 VAC</t>
        </r>
      </text>
    </comment>
    <comment ref="K136" authorId="0" shapeId="0">
      <text>
        <r>
          <rPr>
            <sz val="10"/>
            <rFont val="Arial"/>
            <family val="2"/>
          </rPr>
          <t>@ 25C</t>
        </r>
      </text>
    </comment>
    <comment ref="M136" authorId="0" shapeId="0">
      <text>
        <r>
          <rPr>
            <sz val="10"/>
            <rFont val="Arial"/>
            <family val="2"/>
          </rPr>
          <t>Vin = 240 VAC</t>
        </r>
      </text>
    </comment>
    <comment ref="K137" authorId="0" shapeId="0">
      <text>
        <r>
          <rPr>
            <sz val="10"/>
            <rFont val="Arial"/>
            <family val="2"/>
          </rPr>
          <t>@ 25C</t>
        </r>
      </text>
    </comment>
    <comment ref="M137" authorId="0" shapeId="0">
      <text>
        <r>
          <rPr>
            <sz val="10"/>
            <rFont val="Arial"/>
            <family val="2"/>
          </rPr>
          <t>Vin = 240 VAC</t>
        </r>
      </text>
    </comment>
    <comment ref="K138" authorId="0" shapeId="0">
      <text>
        <r>
          <rPr>
            <sz val="10"/>
            <rFont val="Arial"/>
            <family val="2"/>
          </rPr>
          <t>10 mA ± 30% (@ 25C)</t>
        </r>
      </text>
    </comment>
    <comment ref="M138" authorId="0" shapeId="0">
      <text>
        <r>
          <rPr>
            <sz val="10"/>
            <rFont val="Arial"/>
            <family val="2"/>
          </rPr>
          <t>Vin = 240 VAC</t>
        </r>
      </text>
    </comment>
    <comment ref="M139" authorId="0" shapeId="0">
      <text>
        <r>
          <rPr>
            <sz val="10"/>
            <rFont val="Arial"/>
            <family val="2"/>
          </rPr>
          <t>Vin = 240 Vac</t>
        </r>
      </text>
    </comment>
    <comment ref="K140" authorId="0" shapeId="0">
      <text>
        <r>
          <rPr>
            <sz val="10"/>
            <rFont val="Arial"/>
            <family val="2"/>
          </rPr>
          <t>350 mA ±10% (@ 25C)</t>
        </r>
      </text>
    </comment>
    <comment ref="M140" authorId="0" shapeId="0">
      <text>
        <r>
          <rPr>
            <sz val="10"/>
            <rFont val="Arial"/>
            <family val="2"/>
          </rPr>
          <t>Vin = 240 VAC</t>
        </r>
      </text>
    </comment>
    <comment ref="K141" authorId="0" shapeId="0">
      <text>
        <r>
          <rPr>
            <sz val="10"/>
            <rFont val="Arial"/>
            <family val="2"/>
          </rPr>
          <t>350 ± 10% (@ 25C)</t>
        </r>
      </text>
    </comment>
    <comment ref="K142" authorId="0" shapeId="0">
      <text>
        <r>
          <rPr>
            <sz val="10"/>
            <rFont val="Arial"/>
            <family val="2"/>
          </rPr>
          <t>20 mA ± 15% (@ 25C)</t>
        </r>
      </text>
    </comment>
    <comment ref="M142" authorId="0" shapeId="0">
      <text>
        <r>
          <rPr>
            <sz val="10"/>
            <rFont val="Arial"/>
            <family val="2"/>
          </rPr>
          <t>Vin = 240 VAC</t>
        </r>
      </text>
    </comment>
    <comment ref="K143" authorId="0" shapeId="0">
      <text>
        <r>
          <rPr>
            <sz val="10"/>
            <rFont val="Arial"/>
            <family val="2"/>
          </rPr>
          <t>30 mA ± 15% (@ 25C)</t>
        </r>
      </text>
    </comment>
    <comment ref="M143" authorId="0" shapeId="0">
      <text>
        <r>
          <rPr>
            <sz val="10"/>
            <rFont val="Arial"/>
            <family val="2"/>
          </rPr>
          <t>Vin = 240 VAC</t>
        </r>
      </text>
    </comment>
    <comment ref="K144" authorId="0" shapeId="0">
      <text>
        <r>
          <rPr>
            <sz val="10"/>
            <rFont val="Arial"/>
            <family val="2"/>
          </rPr>
          <t>50 mA ± 15% (@ 25C)</t>
        </r>
      </text>
    </comment>
    <comment ref="M144" authorId="0" shapeId="0">
      <text>
        <r>
          <rPr>
            <sz val="10"/>
            <rFont val="Arial"/>
            <family val="2"/>
          </rPr>
          <t>Vin = 240 VAC</t>
        </r>
      </text>
    </comment>
  </commentList>
</comments>
</file>

<file path=xl/sharedStrings.xml><?xml version="1.0" encoding="utf-8"?>
<sst xmlns="http://schemas.openxmlformats.org/spreadsheetml/2006/main" count="1368" uniqueCount="404">
  <si>
    <t>Product</t>
  </si>
  <si>
    <t>Datasheet</t>
  </si>
  <si>
    <t>Description</t>
  </si>
  <si>
    <t>Compliance</t>
  </si>
  <si>
    <t>Status</t>
  </si>
  <si>
    <t>Topology</t>
  </si>
  <si>
    <t>VI Min (V)</t>
  </si>
  <si>
    <t>VI Max (V)</t>
  </si>
  <si>
    <t>VO Max (V)</t>
  </si>
  <si>
    <t>IO Max (mA)</t>
  </si>
  <si>
    <t>fSW Typ (kHz)</t>
  </si>
  <si>
    <t>Package Type</t>
  </si>
  <si>
    <t>Dimmable Quasi-Resonant Primary Side Current  Mode Controller for LED Lighting with thermal foldback</t>
  </si>
  <si>
    <t>Pb-free
Halide free</t>
  </si>
  <si>
    <t>ActiveNEW</t>
  </si>
  <si>
    <t>Flyback</t>
  </si>
  <si>
    <t>9.4</t>
  </si>
  <si>
    <t>26</t>
  </si>
  <si>
    <t>200</t>
  </si>
  <si>
    <t>3000</t>
  </si>
  <si>
    <t>Up to 150</t>
  </si>
  <si>
    <t>Micro8™
SOIC-8</t>
  </si>
  <si>
    <t>Step Dimmable Quasi-Resonant Primary Side Current-Mode Controller for LED Lighting with thermal foldback</t>
  </si>
  <si>
    <t>300</t>
  </si>
  <si>
    <t>Fixed Frequency Current-Mode PWM Controller for Two Switch Forward topology</t>
  </si>
  <si>
    <t/>
  </si>
  <si>
    <t>Product Preview</t>
  </si>
  <si>
    <t>Forward</t>
  </si>
  <si>
    <t>17</t>
  </si>
  <si>
    <t>700</t>
  </si>
  <si>
    <t>+0.9/-1.2 A</t>
  </si>
  <si>
    <t>Adjustable</t>
  </si>
  <si>
    <t>SOIC-16 NB</t>
  </si>
  <si>
    <t>LED Current Balance Controller for Lighting, 4-Channel</t>
  </si>
  <si>
    <t>Active</t>
  </si>
  <si>
    <t>LED String Current Controller</t>
  </si>
  <si>
    <t>10.5 V&lt;sub&gt;DC&lt;/sub&gt;</t>
  </si>
  <si>
    <t>100 V&lt;sub&gt;DC &lt;/sub&gt;- V&lt;sub&gt;CH1/2/3/4&lt;/sub&gt;</t>
  </si>
  <si>
    <t>17 - V&lt;sub&gt;OUT&lt;/sub&gt;</t>
  </si>
  <si>
    <t>150/500 - I&lt;sub&gt;source/sink&lt;/sub&gt;</t>
  </si>
  <si>
    <t>Linear</t>
  </si>
  <si>
    <t>SOIC-28W</t>
  </si>
  <si>
    <t>Half Bridge Gate Driver</t>
  </si>
  <si>
    <t>Half-Bridge</t>
  </si>
  <si>
    <t>12 V&lt;sub&gt;DC&lt;/sub&gt;</t>
  </si>
  <si>
    <t>600 V&lt;sub&gt;DC&lt;/sub&gt;</t>
  </si>
  <si>
    <t>20 V&lt;sub&gt;GATE&lt;/sub&gt;</t>
  </si>
  <si>
    <t>350/650 - I&lt;sub&gt;source/sink&lt;/sub&gt;</t>
  </si>
  <si>
    <t>Controllable</t>
  </si>
  <si>
    <t>SOIC-8</t>
  </si>
  <si>
    <t>Ballast Controller for Compact Fluorescent Lamps</t>
  </si>
  <si>
    <t>14.4 V&lt;sub&gt;DC&lt;/sub&gt;</t>
  </si>
  <si>
    <t>440 V&lt;sub&gt;DC&lt;/sub&gt;</t>
  </si>
  <si>
    <t>440 V&lt;sub&gt;OUT&lt;/sub&gt;</t>
  </si>
  <si>
    <t>380 - Continuous I&lt;sub&gt;S&lt;/sub&gt;</t>
  </si>
  <si>
    <t>53</t>
  </si>
  <si>
    <t>PDIP-8</t>
  </si>
  <si>
    <t>Electronic Ballast Controller</t>
  </si>
  <si>
    <t>15.2 V&lt;sub&gt;GATE&lt;/sub&gt;</t>
  </si>
  <si>
    <t>350/650 - Source/Sink</t>
  </si>
  <si>
    <t>PDIP-8
SOIC-8</t>
  </si>
  <si>
    <t>IGBT and MOSFET AC Phase Cut Dimmer Controller</t>
  </si>
  <si>
    <t>Back to Back AC Switches</t>
  </si>
  <si>
    <t>9.8</t>
  </si>
  <si>
    <t>2/3-Phase Line Voltage</t>
  </si>
  <si>
    <t>18 V-VS</t>
  </si>
  <si>
    <t>150/50 ns - rise/fall time</t>
  </si>
  <si>
    <t>50 Hz</t>
  </si>
  <si>
    <t>SOIC-10</t>
  </si>
  <si>
    <t>60 Hz</t>
  </si>
  <si>
    <t>Primary-Side-Regulation PWM Controller for LED Illumination</t>
  </si>
  <si>
    <t>PSR PFC Flyback</t>
  </si>
  <si>
    <t>50 V&lt;sub&gt;DC&lt;/sub&gt;</t>
  </si>
  <si>
    <t>500 V&lt;sub&gt;DC&lt;/sub&gt;</t>
  </si>
  <si>
    <t>18 V&lt;sub&gt;GATE&lt;/sub&gt;</t>
  </si>
  <si>
    <t>200/60 ns - rise/fall time</t>
  </si>
  <si>
    <t>50</t>
  </si>
  <si>
    <t>Single-Stage Flyback and Boundary Mode PFC Controller for Lighting</t>
  </si>
  <si>
    <t>Boundary Mode Single Stage PFC Flyback</t>
  </si>
  <si>
    <t>13.5</t>
  </si>
  <si>
    <t>308 V&lt;sub&gt;AC&lt;/sub&gt;</t>
  </si>
  <si>
    <t>17.5 V&lt;sub&gt;GATE&lt;/sub&gt;</t>
  </si>
  <si>
    <t>80/40 ns - Rise/Fall time</t>
  </si>
  <si>
    <t>Variable</t>
  </si>
  <si>
    <t>LED Driver, Non-Isolated PFC Buck</t>
  </si>
  <si>
    <t>Non Isolation PFC Buck</t>
  </si>
  <si>
    <t>500</t>
  </si>
  <si>
    <t>17 V&lt;sub&gt;GATE&lt;/sub&gt;</t>
  </si>
  <si>
    <t>250/250 - Source/Sink</t>
  </si>
  <si>
    <t>LED Driver, Dimmable Single-Stage PFC PSR Offline</t>
  </si>
  <si>
    <t>17.5</t>
  </si>
  <si>
    <t>60/180 mA - Source/Sink</t>
  </si>
  <si>
    <t>65</t>
  </si>
  <si>
    <t>LED Driver, Single-Stage PFC Primary-Side-Regulation Offline</t>
  </si>
  <si>
    <t>LED Driver with Power Factor Correction, Primary-Side-Regulated</t>
  </si>
  <si>
    <t>70</t>
  </si>
  <si>
    <t>LED Driver, Single-Stage Primary-Side-Regulation PWM Controller for PFC and Phase Cut Dimmable LED Applications</t>
  </si>
  <si>
    <t>27.5</t>
  </si>
  <si>
    <t>SOIC-16</t>
  </si>
  <si>
    <t>PWM Controller, Constant Voltage, Primary Side Regulation for Power Factor Correction</t>
  </si>
  <si>
    <t>CV PSR PFC Flyback</t>
  </si>
  <si>
    <t>18</t>
  </si>
  <si>
    <t>24</t>
  </si>
  <si>
    <t>17.8</t>
  </si>
  <si>
    <t>180
385</t>
  </si>
  <si>
    <t>Single-Stage Flyback and Boundary-Mode PFC Controller for Lighting</t>
  </si>
  <si>
    <t>13</t>
  </si>
  <si>
    <t>Step up</t>
  </si>
  <si>
    <t>500/800 - Source/Sink</t>
  </si>
  <si>
    <t>MOSFET Integrated Smart LED Lamp Driver IC with PFC Function</t>
  </si>
  <si>
    <t>550</t>
  </si>
  <si>
    <t>7.3 Ω - R&lt;sub&gt;DSON&lt;/sub&gt;</t>
  </si>
  <si>
    <t>SOIC-7</t>
  </si>
  <si>
    <t>Half-Bridge LLC Resonant Control IC for Lighting</t>
  </si>
  <si>
    <t>LLC Half Bridge</t>
  </si>
  <si>
    <t>13.8</t>
  </si>
  <si>
    <t>500 V&lt;sub&gt;BVDS&lt;/sub&gt;</t>
  </si>
  <si>
    <t>1.25 Ω - R&lt;sub&gt;DSON&lt;/sub&gt;</t>
  </si>
  <si>
    <t>100</t>
  </si>
  <si>
    <t>SIP-9</t>
  </si>
  <si>
    <t>FLS1700XS for 200W - Half-Bridge LLC Resonant Control IC for Lighting</t>
  </si>
  <si>
    <t>1.0 Ω - R&lt;sub&gt;DSON&lt;/sub&gt;</t>
  </si>
  <si>
    <t>260W - Half-Bridge LLC Resonant Control IC for Lighting</t>
  </si>
  <si>
    <t>0.77 Ω - R&lt;sub&gt;DSON&lt;/sub&gt;</t>
  </si>
  <si>
    <t>400W - Half-Bridge LLC Resonant Control IC for Lighting</t>
  </si>
  <si>
    <t>0.41 Ω - R&lt;sub&gt;DSON&lt;/sub&gt;</t>
  </si>
  <si>
    <t>Single-Stage PFC Primary-Side-Regulation Offline LED Driver with Integrated Power MOSFET</t>
  </si>
  <si>
    <t>PSR Flyback</t>
  </si>
  <si>
    <t>700 V&lt;sub&gt;BVDS&lt;/sub&gt;</t>
  </si>
  <si>
    <t>13 Ω - R&lt;sub&gt;DSON&lt;/sub&gt;</t>
  </si>
  <si>
    <t>Primary-Side-Regulation PWM with POWER MOSFET Integrated</t>
  </si>
  <si>
    <t>13 Ω - R&lt;sub&gt;DSON &lt;/sub&gt;</t>
  </si>
  <si>
    <t>Current Mode CrM Power Factor Controller</t>
  </si>
  <si>
    <t>LED Driver, Dimmable, Power Factor Corrected</t>
  </si>
  <si>
    <t>12.5</t>
  </si>
  <si>
    <t>LED Driver, High Efficiency, Single Stage, Power Factor Corrected</t>
  </si>
  <si>
    <t>40</t>
  </si>
  <si>
    <t>40/20 ns - Rise/Fall time</t>
  </si>
  <si>
    <t>LED Driver, Offline Buck, Power Factor Corrected</t>
  </si>
  <si>
    <t>Step-Down</t>
  </si>
  <si>
    <t>35/25 ns - Rise/Fall time</t>
  </si>
  <si>
    <t>Power Factor Controller (PPFC) &amp; Quasi-Resonant Flyback Controller, optimized for LED Lighting</t>
  </si>
  <si>
    <t>Flyback
Step-Up</t>
  </si>
  <si>
    <t>210</t>
  </si>
  <si>
    <t>4000</t>
  </si>
  <si>
    <t>Offline Controller, PFC and Half Bridge Resonant Mode, for LED Lighting</t>
  </si>
  <si>
    <t>16.3</t>
  </si>
  <si>
    <t>600</t>
  </si>
  <si>
    <t>150</t>
  </si>
  <si>
    <t>LED Driver, High-Voltage Half-Bridge Controller</t>
  </si>
  <si>
    <t>580 V&lt;sub&gt;DC&lt;/sub&gt;</t>
  </si>
  <si>
    <t>16 V M&lt;sub&gt;upper/lower</t>
  </si>
  <si>
    <t>1 A/ 0.5 A - I&lt;sub&gt;Sink/Source&lt;/sub&gt;</t>
  </si>
  <si>
    <t>245</t>
  </si>
  <si>
    <t>High Power Factor Offline Single Stage LED Driver, with High Voltage Startup</t>
  </si>
  <si>
    <t>30</t>
  </si>
  <si>
    <t>240</t>
  </si>
  <si>
    <t>LED Driver, Current-Mode PWM Controller for Phase Cut Dimmable LED Applications</t>
  </si>
  <si>
    <t>Step-Up/Step-Down/SEPIC</t>
  </si>
  <si>
    <t>20 V&lt;sub&gt;AC&lt;/sub&gt;</t>
  </si>
  <si>
    <t>305 V&lt;sub&gt;AC&lt;/sub&gt;</t>
  </si>
  <si>
    <t>23.9 V - V&lt;sub&gt;DRV&lt;/sub&gt;</t>
  </si>
  <si>
    <t>300/500 - I&lt;sub&gt;Source/Sink&lt;/sub&gt;</t>
  </si>
  <si>
    <t>TSOP-6</t>
  </si>
  <si>
    <t>AC-DC Power Factor Corrected 3 Step Dimmable Quasi-Resonant Primary Side Current Mode Controller for LED Lighting</t>
  </si>
  <si>
    <t>Flyback
Step-Up/Step-Down</t>
  </si>
  <si>
    <t>AC-DC Power Factor Corrected Quasi-Resonant Primary Side Current Mode Controller for LED Lighting with Smart Analog/Dimming Capablity</t>
  </si>
  <si>
    <t>SOIC-10 NB</t>
  </si>
  <si>
    <t>LED Driver, Power Factor Corrected Quasi-Resonant Primary Side Current Mode Controller for LED Lighting</t>
  </si>
  <si>
    <t>LED Driver, AC-DC Power Factor Corrected Boost Switching Regulator, Integrated HV MOSFET, Triac Dimmable, Thermal Foldback</t>
  </si>
  <si>
    <t>Step-Up</t>
  </si>
  <si>
    <t>380</t>
  </si>
  <si>
    <t>SOIC-14 NB Less Pin 4</t>
  </si>
  <si>
    <t>LED Driver, Flexible Dimmable Buck Controller</t>
  </si>
  <si>
    <t>11</t>
  </si>
  <si>
    <t>22</t>
  </si>
  <si>
    <t>1200</t>
  </si>
  <si>
    <t>100 - 400</t>
  </si>
  <si>
    <t>LED Driver, Constant Current Buck Regulator, 1.0 A</t>
  </si>
  <si>
    <t>6.5</t>
  </si>
  <si>
    <t>1</t>
  </si>
  <si>
    <t>Up to 1400</t>
  </si>
  <si>
    <t>Buck Regulator, Constant Current, for Driving High Power LEDs</t>
  </si>
  <si>
    <t>DFN-10</t>
  </si>
  <si>
    <t>LED Driver, Power Factor Corrected Boost Switching Regulator for Phase-Cut Dimming LED Lighting</t>
  </si>
  <si>
    <t>20</t>
  </si>
  <si>
    <t>-</t>
  </si>
  <si>
    <t>Tested at 65</t>
  </si>
  <si>
    <t>Direct AC Drive LED Driver for Power Factor Correction and Precise Constant Current Regulation</t>
  </si>
  <si>
    <t>20.5</t>
  </si>
  <si>
    <t>560</t>
  </si>
  <si>
    <t>&lt; V&lt;sub&gt;I&lt;/sub&gt; Max</t>
  </si>
  <si>
    <t>Linear regulation</t>
  </si>
  <si>
    <t>LED Driver, AC-DC Power Factor Corrected 3 Step Dimmable Quasi-Resonant Primary Side Current Mode Controller for LED Lighting</t>
  </si>
  <si>
    <t>Step-Up/Step-Down</t>
  </si>
  <si>
    <t>LED Driver, AC-DC Power Factor Corrected Quasi-Resonant Primary Side Current Mode Controller for LED Lighting with Smart Analog/Dimming Capability</t>
  </si>
  <si>
    <t>Power Factor Corrected Quasi-Resonant Primary Side Current Mode Controller for LED Lighting</t>
  </si>
  <si>
    <t>LED Driver, Power Factor Corrected Quasi-Resonant Primary Side Current Mode Controller</t>
  </si>
  <si>
    <t>Dimmable Power Factor Corrected Quasi-Resonant Primary Side Current-Mode Controller for LED Lighting with thermal foldback</t>
  </si>
  <si>
    <t>25</t>
  </si>
  <si>
    <t>SOIC-9 NB</t>
  </si>
  <si>
    <t>Power Factor Corrected Quasi-Resonant Primary Side Current-Mode Controller for LED Lighting with thermal foldback</t>
  </si>
  <si>
    <t>LED Driver, Dimmable Quasi-Resonant Primary Side Current-Mode Controller for TV Backlight</t>
  </si>
  <si>
    <t>Type</t>
    <phoneticPr fontId="2" type="noConversion"/>
  </si>
  <si>
    <t>AC-DC LED Drivers</t>
    <phoneticPr fontId="2" type="noConversion"/>
  </si>
  <si>
    <t>White LED Driver</t>
  </si>
  <si>
    <t>2</t>
  </si>
  <si>
    <t>5.5</t>
  </si>
  <si>
    <t>TSOT-23-6</t>
  </si>
  <si>
    <t>LED Driver, Charge Pump, 2-Channel</t>
  </si>
  <si>
    <t>Charge Pump</t>
  </si>
  <si>
    <t>2.5</t>
  </si>
  <si>
    <t>800</t>
  </si>
  <si>
    <t>TQFN-16</t>
  </si>
  <si>
    <t>White LED Driver, 4-Channel, Regulated Charge Pump</t>
  </si>
  <si>
    <t>3</t>
  </si>
  <si>
    <t>6</t>
  </si>
  <si>
    <t>1000</t>
  </si>
  <si>
    <t>LED Driver, 4-Channel</t>
  </si>
  <si>
    <t>120</t>
  </si>
  <si>
    <t>LED Driver, Charge Pump, 6-Channel, I&lt;sup&gt;2&lt;/sup&gt;C Interface</t>
  </si>
  <si>
    <t>192</t>
  </si>
  <si>
    <t>LED Driver, 4-Channel with 32 Dimming Levels</t>
  </si>
  <si>
    <t>LED Driver, 6-Channel, with 32 Dimming Levels and PWM</t>
  </si>
  <si>
    <t>2.4</t>
  </si>
  <si>
    <t>LED Driver, Low Power, 1-Channel</t>
  </si>
  <si>
    <t>LED Driver, 4-Channel, 6 Watt with Diagnostics</t>
  </si>
  <si>
    <t>175</t>
  </si>
  <si>
    <t>TQFN-16
TSSOP-16</t>
  </si>
  <si>
    <t>White LED Driver, CMOS Boost Converter</t>
  </si>
  <si>
    <t>2.2</t>
  </si>
  <si>
    <t>TSOT-23-5</t>
  </si>
  <si>
    <t>White LED Driver, High Current Boost, 22 V</t>
  </si>
  <si>
    <t>350</t>
  </si>
  <si>
    <t>LED Driver, 350 mA, Step-Down Converter</t>
  </si>
  <si>
    <t>7</t>
  </si>
  <si>
    <t>36</t>
  </si>
  <si>
    <t>32</t>
  </si>
  <si>
    <t>White LED Driver, CMOS Boost Converter, High Voltage</t>
  </si>
  <si>
    <t>2.8</t>
  </si>
  <si>
    <t>LED Driver, Boost Converter, High Efficiency</t>
  </si>
  <si>
    <t>38</t>
  </si>
  <si>
    <t>LED Driver, Buck Converter, 350 mA</t>
  </si>
  <si>
    <t>AEC Qualified
PPAP Capable
Pb-free
Halide free</t>
  </si>
  <si>
    <t>LED Backlight Driving Boost Switch</t>
  </si>
  <si>
    <t>10</t>
  </si>
  <si>
    <t>35</t>
  </si>
  <si>
    <t>4</t>
  </si>
  <si>
    <t>280</t>
  </si>
  <si>
    <t>Analog/PWM Dimmable 60 V input Buck Controller for LED Lighting</t>
  </si>
  <si>
    <t>8 V&lt;sub&gt;DC&lt;/sub&gt;</t>
  </si>
  <si>
    <t>60 V&lt;sub&gt;DC&lt;/sub&gt;</t>
  </si>
  <si>
    <t>&lt; V&lt;sub&gt;IN&lt;/sub&gt;</t>
  </si>
  <si>
    <t>1.5/2.5 A - Io+/-</t>
  </si>
  <si>
    <t>1 MHz</t>
  </si>
  <si>
    <t>SOT-23-6</t>
  </si>
  <si>
    <t>LED Boost Driver with PWM and 1-Wire Dimming</t>
  </si>
  <si>
    <t>2.7</t>
  </si>
  <si>
    <t>37</t>
  </si>
  <si>
    <t>WDFN-6</t>
  </si>
  <si>
    <t>UDFN-6</t>
  </si>
  <si>
    <t>LED Boost Driver, Dual Channel, with PWM and 1-Wire Dimming</t>
  </si>
  <si>
    <t>WLCSP-9</t>
  </si>
  <si>
    <t>LED Boost Driver, Dual channel, PWM, 1-Wire Dimming</t>
  </si>
  <si>
    <t>Boost / Buck / Inverting Converter, Switching Regulator, 1.5 A</t>
  </si>
  <si>
    <t>Step-Down
Step-Up
Step-Up/Step-Down</t>
  </si>
  <si>
    <t>1500</t>
  </si>
  <si>
    <t>DFN-8
SOIC-8</t>
  </si>
  <si>
    <t>Buck / Boost / Inverting Regulator, Switching, Constant Current, 1.5 A, for HB-LEDs</t>
  </si>
  <si>
    <t>Pb-free
Halide free
AEC Qualified
PPAP Capable</t>
  </si>
  <si>
    <t>250</t>
  </si>
  <si>
    <t>Buck / Boost / Inverting Regulator, Switching, Constant Current, 1.5 A, for HB-LEDs with Enable</t>
  </si>
  <si>
    <t>LED Driver, Boost, Compact Backlight</t>
  </si>
  <si>
    <t>TSOP-5 / SOT-23-5</t>
  </si>
  <si>
    <t>LED Driver, Buck-Boost Converter, Fixed Frequency, PWM</t>
  </si>
  <si>
    <t>WDFN-12</t>
  </si>
  <si>
    <t>White LED Driver, High Efficiency, Charge Pump Converter</t>
  </si>
  <si>
    <t>650</t>
  </si>
  <si>
    <t>LED Driver, Triple Output, RGB, I2C Controlled</t>
  </si>
  <si>
    <t>80</t>
  </si>
  <si>
    <t>LLGA-12</t>
  </si>
  <si>
    <t>LED Driver, I2C Controlled RGB, Triple Output</t>
  </si>
  <si>
    <t>5.7</t>
  </si>
  <si>
    <t>90</t>
  </si>
  <si>
    <t>LED Driver, Single Channel</t>
  </si>
  <si>
    <t>8.5</t>
  </si>
  <si>
    <t>SOIC-14</t>
  </si>
  <si>
    <t>DFNW-10</t>
  </si>
  <si>
    <t>Series String Pixel Controller for Automotive (Front) Lighting</t>
  </si>
  <si>
    <t>4.5</t>
  </si>
  <si>
    <t>60</t>
  </si>
  <si>
    <t>SSOP-36 EP</t>
  </si>
  <si>
    <t>Dual LED Driver and Power Ballast, for Automotive Front Lighting</t>
  </si>
  <si>
    <t>5</t>
  </si>
  <si>
    <t>68</t>
  </si>
  <si>
    <t>1200
1400</t>
  </si>
  <si>
    <t>Multiphase Booster LED Driver for Automotive Front Lighting</t>
  </si>
  <si>
    <t>64.8</t>
  </si>
  <si>
    <t>QFN-24
TSSOP-20</t>
  </si>
  <si>
    <t>QFN-24</t>
  </si>
  <si>
    <t>High Efficiency Buck Dual LED Driver with Integrated Current Sensing for Automotive Front Lighting</t>
  </si>
  <si>
    <t>6
8</t>
  </si>
  <si>
    <t>67</t>
  </si>
  <si>
    <t>1600
1900</t>
  </si>
  <si>
    <t>QFN-24
QFNW-24</t>
  </si>
  <si>
    <t>Dual LED Driver and Power Ballast, for Automotive Front Lighting, 1.6 A, 2nd Generation</t>
  </si>
  <si>
    <t>210
350</t>
  </si>
  <si>
    <t>QFN-32
SSOP-36 EP</t>
  </si>
  <si>
    <t>High Efficiency 3 A Synchronous Buck Dual LED Driver with Integrated High Side Switch and Current Sensing for Automotive Front Lighting</t>
  </si>
  <si>
    <t>3000
3800</t>
  </si>
  <si>
    <t>DC-DC LED Drivers</t>
    <phoneticPr fontId="2" type="noConversion"/>
  </si>
  <si>
    <t>LEDs in Series, Max #</t>
  </si>
  <si>
    <t>LEDs in Parallel, Max #</t>
  </si>
  <si>
    <t>Linear LED Driver, 24-channel, BUS controlled</t>
  </si>
  <si>
    <t>QFN-48</t>
  </si>
  <si>
    <t>LED Driver, 2-Channel, with 32 Dimming Levels and Reset</t>
  </si>
  <si>
    <t>SC-88-6 / SC-70-6 / SOT-363-6
TSOT-23-6</t>
  </si>
  <si>
    <t>LED Driver, 4-Channel, with 32 Dimming Levels and Reset</t>
  </si>
  <si>
    <t>UDFN-8</t>
  </si>
  <si>
    <t>LED Driver, Constant Current Programmable with 32 Dimming Levels</t>
  </si>
  <si>
    <t>LED Driver, 8-Channel, Constant Current</t>
  </si>
  <si>
    <t>8</t>
  </si>
  <si>
    <t>TSSOP-16</t>
  </si>
  <si>
    <t>LED Driver, 16-Channel, Constant Current</t>
  </si>
  <si>
    <t>1600</t>
  </si>
  <si>
    <t>16
-</t>
  </si>
  <si>
    <t>16</t>
  </si>
  <si>
    <t>SOIC-24W
TQFN-24
TSSOP-24
WQFN-24</t>
  </si>
  <si>
    <t>LED Controller, 6-Channel, with Fault Diagnostics</t>
  </si>
  <si>
    <t>LED Driver, 4-Channels, 700 mA</t>
  </si>
  <si>
    <t>SOIC-8
TDFN-8</t>
  </si>
  <si>
    <t>LED Driver, RGB, 3-Channel</t>
  </si>
  <si>
    <t>525</t>
  </si>
  <si>
    <t>7
-</t>
  </si>
  <si>
    <t>LED Driver, Series Boost, with Integrated Schottky Diode and Single-wire Digital Interface</t>
  </si>
  <si>
    <t>Linear LED Driver, 2-channel, with Single-wire Digital Interface</t>
  </si>
  <si>
    <t>Linear LED Driver, 4-channel, with Single-wire Digital Interface</t>
  </si>
  <si>
    <t>UQFN-10</t>
  </si>
  <si>
    <t>Linear LED Driver, 6-channel, with Single-wire Digital Interface</t>
  </si>
  <si>
    <t>180</t>
  </si>
  <si>
    <t>LED Driver, Dual High-side Constant Current Source</t>
  </si>
  <si>
    <t>SC-88-6 / SC-70-6 / SOT-363-6</t>
  </si>
  <si>
    <t>LED Driver, Programmable Indicator LED Blinker with Single-wire Interface</t>
  </si>
  <si>
    <t>WLCSP-4</t>
  </si>
  <si>
    <t>LED Driver with I2C Interface</t>
  </si>
  <si>
    <t>48
90
120
180</t>
  </si>
  <si>
    <t>UQFN-16
WLCSP-16</t>
  </si>
  <si>
    <t>LED Driver, 12-Channel, Constant Current</t>
  </si>
  <si>
    <t>12</t>
  </si>
  <si>
    <t>SSOP-24</t>
  </si>
  <si>
    <t>LED Driver, 9-Channel</t>
  </si>
  <si>
    <t>9</t>
  </si>
  <si>
    <t>SSOP-30</t>
  </si>
  <si>
    <t>LED Driver, 18-Channel</t>
  </si>
  <si>
    <t>50
100</t>
  </si>
  <si>
    <t>SSOP-44J EP</t>
  </si>
  <si>
    <t>LED Driver, 24-Channel</t>
  </si>
  <si>
    <t>LED Driver, 9-channel</t>
  </si>
  <si>
    <t>12.8</t>
  </si>
  <si>
    <t>LED Driver, 24-channel</t>
  </si>
  <si>
    <t>QFP-48 / TQFP-48</t>
  </si>
  <si>
    <t>TSSOP-14</t>
  </si>
  <si>
    <t>Dual High Side Switch with Adjustable Current Limit and Diagnostic Features</t>
  </si>
  <si>
    <t>TSSOP-14 EP</t>
  </si>
  <si>
    <t>LED Driver, Automotive, Octal, 100 mA Sequencing</t>
  </si>
  <si>
    <t>SSOP-24 NB EP</t>
  </si>
  <si>
    <t>12 Channels 60 mA LED Linear Current Driver I2C Controllable for Automotive Applications</t>
  </si>
  <si>
    <t>28
40</t>
  </si>
  <si>
    <t>Current Controller for Automotive LED Lamps</t>
  </si>
  <si>
    <t>&gt; 1000
null</t>
  </si>
  <si>
    <t>&gt; 1000</t>
  </si>
  <si>
    <t>3-Channel controller with diagnostics for Automotive LED Lamps</t>
  </si>
  <si>
    <t>TSSOP-14 WB</t>
  </si>
  <si>
    <t>Tri-Color LED Driver</t>
  </si>
  <si>
    <t>QFN-16
TSSOP-16</t>
  </si>
  <si>
    <t>LED Driver, Constant Current Regulator, 15 mA, 45 V</t>
  </si>
  <si>
    <t>45</t>
  </si>
  <si>
    <t>15</t>
  </si>
  <si>
    <t>SOD-123</t>
  </si>
  <si>
    <t>LED Driver, Constant Current Regulator, 20 mA, 45 V</t>
  </si>
  <si>
    <t>LED Driver, Adjustable Constant Current Regulator, 45 V, 20 mA</t>
  </si>
  <si>
    <t>SOT-223-4 / TO-261-4D</t>
  </si>
  <si>
    <t>LED Driver, Constant Current Regulator, 25 mA, 45 V</t>
  </si>
  <si>
    <t>LED Driver, Constant Current Regulator, 30 mA, 45 V</t>
  </si>
  <si>
    <t>LED Driver, Adjustable Constant Current Regulator, 45 V, 35 mA</t>
  </si>
  <si>
    <t>LED Driver, Adjustable Constant Current Regulator, 45 V, 60 - 100 mA</t>
  </si>
  <si>
    <t>Pb-free
AEC Qualified
PPAP Capable
Halide free</t>
  </si>
  <si>
    <t>DPAK-3</t>
  </si>
  <si>
    <t>LED Driver, Adjustable Constant Current Regulator, 45 V, 90 - 160 mA</t>
  </si>
  <si>
    <t>160</t>
  </si>
  <si>
    <t>LED Driver, Constant Current Regulator, 50 V, 10 mA</t>
  </si>
  <si>
    <t xml:space="preserve">LED Driver, Adjustable Constant Current Regulator, 50 V, 150 - 350 mA </t>
  </si>
  <si>
    <t>LED Driver, Constant Current Regulator, 50 V, 350 mA</t>
  </si>
  <si>
    <t>LED Driver, Constant Current Regulator, 350 mA, 50 V</t>
  </si>
  <si>
    <t>SMC-2</t>
  </si>
  <si>
    <t>LED Driver, Constant Current Regulator, 120 V, 20 mA, ±15%, for A/C off-line applications</t>
  </si>
  <si>
    <t>SMB-2</t>
  </si>
  <si>
    <t>LED Driver, Constant Current Regulator, 120 V, 30 mA, ±15%, for A/C off-line applications</t>
  </si>
  <si>
    <t>LED Driver, Constant Current Regulator, 120 V, 50 mA, ±15%, for A/C off-line applications</t>
  </si>
  <si>
    <t>Dual NPN Transistors for Driving LEDs</t>
  </si>
  <si>
    <t>SC-74</t>
  </si>
  <si>
    <t>LED Driver, High Current</t>
  </si>
  <si>
    <t>LED Driver, Low Current</t>
  </si>
  <si>
    <t>Linear LED Drivers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</si>
</sst>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  <family val="2"/>
    </font>
    <font>
      <b/>
      <sz val="10"/>
      <color indexed="9"/>
      <name val="Arial"/>
      <family val="2"/>
    </font>
    <font>
      <sz val="9"/>
      <name val="宋体"/>
      <charset val="134"/>
    </font>
    <font>
      <sz val="10"/>
      <name val="Arial"/>
      <family val="2"/>
    </font>
    <font>
      <b/>
      <sz val="10"/>
      <color indexed="9"/>
      <name val="Arial"/>
      <family val="2"/>
    </font>
    <font>
      <b/>
      <sz val="10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0" xfId="0" applyFont="1" applyFill="1"/>
    <xf numFmtId="0" fontId="0" fillId="0" borderId="0" xfId="0" applyAlignment="1">
      <alignment wrapText="1"/>
    </xf>
    <xf numFmtId="0" fontId="5" fillId="2" borderId="0" xfId="0" applyFont="1" applyFill="1"/>
    <xf numFmtId="0" fontId="4" fillId="2" borderId="0" xfId="0" applyFont="1" applyFill="1"/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147"/>
  <sheetViews>
    <sheetView tabSelected="1" workbookViewId="0">
      <pane ySplit="1" topLeftCell="A2" activePane="bottomLeft" state="frozen"/>
      <selection pane="bottomLeft" activeCell="A2" sqref="A2:A52"/>
    </sheetView>
  </sheetViews>
  <sheetFormatPr defaultRowHeight="12.75" x14ac:dyDescent="0.2"/>
  <cols>
    <col min="2" max="15" width="18" customWidth="1"/>
  </cols>
  <sheetData>
    <row r="1" spans="1:15" x14ac:dyDescent="0.2">
      <c r="A1" s="3" t="s">
        <v>203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4" t="s">
        <v>311</v>
      </c>
      <c r="N1" s="4" t="s">
        <v>312</v>
      </c>
      <c r="O1" s="1" t="s">
        <v>11</v>
      </c>
    </row>
    <row r="2" spans="1:15" ht="25.5" x14ac:dyDescent="0.2">
      <c r="A2" s="5" t="s">
        <v>204</v>
      </c>
      <c r="B2" t="str">
        <f>HYPERLINK("https://www.onsemi.com/PowerSolutions/product.do?id=NCL30082","NCL30082")</f>
        <v>NCL30082</v>
      </c>
      <c r="C2" t="str">
        <f>HYPERLINK("https://www.onsemi.com/pub/Collateral/NCL30082-D.PDF","NCL30082/D (355kB)")</f>
        <v>NCL30082/D (355kB)</v>
      </c>
      <c r="D2" t="s">
        <v>12</v>
      </c>
      <c r="E2" s="2" t="s">
        <v>13</v>
      </c>
      <c r="F2" t="s">
        <v>14</v>
      </c>
      <c r="G2" s="2" t="s">
        <v>15</v>
      </c>
      <c r="H2" s="2" t="s">
        <v>16</v>
      </c>
      <c r="I2" s="2" t="s">
        <v>17</v>
      </c>
      <c r="J2" s="2" t="s">
        <v>18</v>
      </c>
      <c r="K2" s="2" t="s">
        <v>19</v>
      </c>
      <c r="L2" s="2" t="s">
        <v>20</v>
      </c>
      <c r="M2" s="2"/>
      <c r="N2" s="2"/>
      <c r="O2" s="2" t="s">
        <v>21</v>
      </c>
    </row>
    <row r="3" spans="1:15" ht="25.5" x14ac:dyDescent="0.2">
      <c r="A3" s="6"/>
      <c r="B3" t="str">
        <f>HYPERLINK("https://www.onsemi.com/PowerSolutions/product.do?id=NCL30083","NCL30083")</f>
        <v>NCL30083</v>
      </c>
      <c r="C3" t="str">
        <f>HYPERLINK("https://www.onsemi.com/pub/Collateral/NCL30083-D.PDF","NCL30083/D (387kB)")</f>
        <v>NCL30083/D (387kB)</v>
      </c>
      <c r="D3" t="s">
        <v>22</v>
      </c>
      <c r="E3" s="2" t="s">
        <v>13</v>
      </c>
      <c r="F3" t="s">
        <v>14</v>
      </c>
      <c r="G3" s="2" t="s">
        <v>15</v>
      </c>
      <c r="H3" s="2" t="s">
        <v>16</v>
      </c>
      <c r="I3" s="2" t="s">
        <v>17</v>
      </c>
      <c r="J3" s="2" t="s">
        <v>23</v>
      </c>
      <c r="K3" s="2" t="s">
        <v>19</v>
      </c>
      <c r="L3" s="2" t="s">
        <v>20</v>
      </c>
      <c r="M3" s="2"/>
      <c r="N3" s="2"/>
      <c r="O3" s="2" t="s">
        <v>21</v>
      </c>
    </row>
    <row r="4" spans="1:15" ht="25.5" x14ac:dyDescent="0.2">
      <c r="A4" s="6"/>
      <c r="B4" t="str">
        <f>HYPERLINK("https://www.onsemi.com/PowerSolutions/product.do?id=NCL30125","NCL30125")</f>
        <v>NCL30125</v>
      </c>
      <c r="C4" t="str">
        <f>HYPERLINK("https://www.onsemi.com/pub/Collateral/NCL30125-D.PDF","NCL30125/D (720kB)")</f>
        <v>NCL30125/D (720kB)</v>
      </c>
      <c r="D4" t="s">
        <v>24</v>
      </c>
      <c r="E4" s="2" t="s">
        <v>13</v>
      </c>
      <c r="F4" t="s">
        <v>26</v>
      </c>
      <c r="G4" s="2" t="s">
        <v>27</v>
      </c>
      <c r="H4" s="2" t="s">
        <v>28</v>
      </c>
      <c r="I4" s="2" t="s">
        <v>29</v>
      </c>
      <c r="J4" s="2" t="s">
        <v>29</v>
      </c>
      <c r="K4" s="2" t="s">
        <v>30</v>
      </c>
      <c r="L4" s="2" t="s">
        <v>31</v>
      </c>
      <c r="M4" s="2"/>
      <c r="N4" s="2"/>
      <c r="O4" s="2" t="s">
        <v>32</v>
      </c>
    </row>
    <row r="5" spans="1:15" ht="51" x14ac:dyDescent="0.2">
      <c r="A5" s="6"/>
      <c r="B5" t="str">
        <f>HYPERLINK("https://www.onsemi.com/PowerSolutions/product.do?id=FAN7346","FAN7346")</f>
        <v>FAN7346</v>
      </c>
      <c r="C5" t="str">
        <f>HYPERLINK("https://www.onsemi.com/pub/Collateral/FAN7346-D.pdf","FAN7346/D (1598kB)")</f>
        <v>FAN7346/D (1598kB)</v>
      </c>
      <c r="D5" t="s">
        <v>33</v>
      </c>
      <c r="E5" s="2" t="s">
        <v>13</v>
      </c>
      <c r="F5" t="s">
        <v>34</v>
      </c>
      <c r="G5" s="2" t="s">
        <v>35</v>
      </c>
      <c r="H5" s="2" t="s">
        <v>36</v>
      </c>
      <c r="I5" s="2" t="s">
        <v>37</v>
      </c>
      <c r="J5" s="2" t="s">
        <v>38</v>
      </c>
      <c r="K5" s="2" t="s">
        <v>39</v>
      </c>
      <c r="L5" s="2" t="s">
        <v>40</v>
      </c>
      <c r="M5" s="2"/>
      <c r="N5" s="2"/>
      <c r="O5" s="2" t="s">
        <v>41</v>
      </c>
    </row>
    <row r="6" spans="1:15" ht="38.25" x14ac:dyDescent="0.2">
      <c r="A6" s="6"/>
      <c r="B6" t="str">
        <f>HYPERLINK("https://www.onsemi.com/PowerSolutions/product.do?id=FAN7387","FAN7387")</f>
        <v>FAN7387</v>
      </c>
      <c r="C6" t="str">
        <f>HYPERLINK("https://www.onsemi.com/pub/Collateral/FAN7387-D.pdf","FAN7387/D (1059kB)")</f>
        <v>FAN7387/D (1059kB)</v>
      </c>
      <c r="D6" t="s">
        <v>42</v>
      </c>
      <c r="E6" s="2" t="s">
        <v>13</v>
      </c>
      <c r="F6" t="s">
        <v>34</v>
      </c>
      <c r="G6" s="2" t="s">
        <v>43</v>
      </c>
      <c r="H6" s="2" t="s">
        <v>44</v>
      </c>
      <c r="I6" s="2" t="s">
        <v>45</v>
      </c>
      <c r="J6" s="2" t="s">
        <v>46</v>
      </c>
      <c r="K6" s="2" t="s">
        <v>47</v>
      </c>
      <c r="L6" s="2" t="s">
        <v>48</v>
      </c>
      <c r="M6" s="2"/>
      <c r="N6" s="2"/>
      <c r="O6" s="2" t="s">
        <v>49</v>
      </c>
    </row>
    <row r="7" spans="1:15" ht="25.5" x14ac:dyDescent="0.2">
      <c r="A7" s="6"/>
      <c r="B7" t="str">
        <f>HYPERLINK("https://www.onsemi.com/PowerSolutions/product.do?id=FAN7710V","FAN7710V")</f>
        <v>FAN7710V</v>
      </c>
      <c r="C7" t="str">
        <f>HYPERLINK("https://www.onsemi.com/pub/Collateral/FAN7710V-D.pdf","FAN7710V/D (1543kB)")</f>
        <v>FAN7710V/D (1543kB)</v>
      </c>
      <c r="D7" t="s">
        <v>50</v>
      </c>
      <c r="E7" s="2" t="s">
        <v>13</v>
      </c>
      <c r="F7" t="s">
        <v>34</v>
      </c>
      <c r="G7" s="2" t="s">
        <v>43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/>
      <c r="N7" s="2"/>
      <c r="O7" s="2" t="s">
        <v>56</v>
      </c>
    </row>
    <row r="8" spans="1:15" ht="38.25" x14ac:dyDescent="0.2">
      <c r="A8" s="6"/>
      <c r="B8" t="str">
        <f>HYPERLINK("https://www.onsemi.com/PowerSolutions/product.do?id=FAN7711","FAN7711")</f>
        <v>FAN7711</v>
      </c>
      <c r="C8" t="str">
        <f>HYPERLINK("https://www.onsemi.com/pub/Collateral/FAN7711-D.pdf","FAN7711/D (1524kB)")</f>
        <v>FAN7711/D (1524kB)</v>
      </c>
      <c r="D8" t="s">
        <v>57</v>
      </c>
      <c r="E8" s="2" t="s">
        <v>13</v>
      </c>
      <c r="F8" t="s">
        <v>34</v>
      </c>
      <c r="G8" s="2" t="s">
        <v>43</v>
      </c>
      <c r="H8" s="2" t="s">
        <v>51</v>
      </c>
      <c r="I8" s="2" t="s">
        <v>45</v>
      </c>
      <c r="J8" s="2" t="s">
        <v>58</v>
      </c>
      <c r="K8" s="2" t="s">
        <v>59</v>
      </c>
      <c r="L8" s="2" t="s">
        <v>55</v>
      </c>
      <c r="M8" s="2"/>
      <c r="N8" s="2"/>
      <c r="O8" s="2" t="s">
        <v>60</v>
      </c>
    </row>
    <row r="9" spans="1:15" ht="25.5" x14ac:dyDescent="0.2">
      <c r="A9" s="6"/>
      <c r="B9" t="str">
        <f>HYPERLINK("https://www.onsemi.com/PowerSolutions/product.do?id=FL5150","FL5150")</f>
        <v>FL5150</v>
      </c>
      <c r="C9" t="str">
        <f>HYPERLINK("https://www.onsemi.com/pub/Collateral/FL5150-D.pdf","FL5150/D (1002kB)")</f>
        <v>FL5150/D (1002kB)</v>
      </c>
      <c r="D9" t="s">
        <v>61</v>
      </c>
      <c r="E9" s="2" t="s">
        <v>13</v>
      </c>
      <c r="F9" t="s">
        <v>34</v>
      </c>
      <c r="G9" s="2" t="s">
        <v>62</v>
      </c>
      <c r="H9" s="2" t="s">
        <v>63</v>
      </c>
      <c r="I9" s="2" t="s">
        <v>64</v>
      </c>
      <c r="J9" s="2" t="s">
        <v>65</v>
      </c>
      <c r="K9" s="2" t="s">
        <v>66</v>
      </c>
      <c r="L9" s="2" t="s">
        <v>67</v>
      </c>
      <c r="M9" s="2"/>
      <c r="N9" s="2"/>
      <c r="O9" s="2" t="s">
        <v>68</v>
      </c>
    </row>
    <row r="10" spans="1:15" ht="25.5" x14ac:dyDescent="0.2">
      <c r="A10" s="6"/>
      <c r="B10" t="str">
        <f>HYPERLINK("https://www.onsemi.com/PowerSolutions/product.do?id=FL5160","FL5160")</f>
        <v>FL5160</v>
      </c>
      <c r="C10" t="str">
        <f>HYPERLINK("https://www.onsemi.com/pub/Collateral/FL5150-D.pdf","FL5150/D (1002kB)")</f>
        <v>FL5150/D (1002kB)</v>
      </c>
      <c r="D10" t="s">
        <v>61</v>
      </c>
      <c r="E10" s="2" t="s">
        <v>13</v>
      </c>
      <c r="F10" t="s">
        <v>34</v>
      </c>
      <c r="G10" s="2" t="s">
        <v>62</v>
      </c>
      <c r="H10" s="2" t="s">
        <v>63</v>
      </c>
      <c r="I10" s="2" t="s">
        <v>64</v>
      </c>
      <c r="J10" s="2" t="s">
        <v>65</v>
      </c>
      <c r="K10" s="2" t="s">
        <v>66</v>
      </c>
      <c r="L10" s="2" t="s">
        <v>69</v>
      </c>
      <c r="M10" s="2"/>
      <c r="N10" s="2"/>
      <c r="O10" s="2" t="s">
        <v>68</v>
      </c>
    </row>
    <row r="11" spans="1:15" ht="38.25" x14ac:dyDescent="0.2">
      <c r="A11" s="6"/>
      <c r="B11" t="str">
        <f>HYPERLINK("https://www.onsemi.com/PowerSolutions/product.do?id=FL663","FL663")</f>
        <v>FL663</v>
      </c>
      <c r="C11" t="str">
        <f>HYPERLINK("https://www.onsemi.com/pub/Collateral/FL663-D.pdf","FL663/D (562kB)")</f>
        <v>FL663/D (562kB)</v>
      </c>
      <c r="D11" t="s">
        <v>70</v>
      </c>
      <c r="E11" s="2" t="s">
        <v>13</v>
      </c>
      <c r="F11" t="s">
        <v>34</v>
      </c>
      <c r="G11" s="2" t="s">
        <v>71</v>
      </c>
      <c r="H11" s="2" t="s">
        <v>72</v>
      </c>
      <c r="I11" s="2" t="s">
        <v>73</v>
      </c>
      <c r="J11" s="2" t="s">
        <v>74</v>
      </c>
      <c r="K11" s="2" t="s">
        <v>75</v>
      </c>
      <c r="L11" s="2" t="s">
        <v>76</v>
      </c>
      <c r="M11" s="2"/>
      <c r="N11" s="2"/>
      <c r="O11" s="2" t="s">
        <v>49</v>
      </c>
    </row>
    <row r="12" spans="1:15" ht="38.25" x14ac:dyDescent="0.2">
      <c r="A12" s="6"/>
      <c r="B12" t="str">
        <f>HYPERLINK("https://www.onsemi.com/PowerSolutions/product.do?id=FL6961","FL6961")</f>
        <v>FL6961</v>
      </c>
      <c r="C12" t="str">
        <f>HYPERLINK("https://www.onsemi.com/pub/Collateral/FL6961-D.pdf","FL6961/D (611kB)")</f>
        <v>FL6961/D (611kB)</v>
      </c>
      <c r="D12" t="s">
        <v>77</v>
      </c>
      <c r="E12" s="2" t="s">
        <v>13</v>
      </c>
      <c r="F12" t="s">
        <v>34</v>
      </c>
      <c r="G12" s="2" t="s">
        <v>78</v>
      </c>
      <c r="H12" s="2" t="s">
        <v>79</v>
      </c>
      <c r="I12" s="2" t="s">
        <v>80</v>
      </c>
      <c r="J12" s="2" t="s">
        <v>81</v>
      </c>
      <c r="K12" s="2" t="s">
        <v>82</v>
      </c>
      <c r="L12" s="2" t="s">
        <v>83</v>
      </c>
      <c r="M12" s="2"/>
      <c r="N12" s="2"/>
      <c r="O12" s="2" t="s">
        <v>49</v>
      </c>
    </row>
    <row r="13" spans="1:15" ht="38.25" x14ac:dyDescent="0.2">
      <c r="A13" s="6"/>
      <c r="B13" t="str">
        <f>HYPERLINK("https://www.onsemi.com/PowerSolutions/product.do?id=FL7701","FL7701")</f>
        <v>FL7701</v>
      </c>
      <c r="C13" t="str">
        <f>HYPERLINK("https://www.onsemi.com/pub/Collateral/FL7701-D.pdf","FL7701/D (3300kB)")</f>
        <v>FL7701/D (3300kB)</v>
      </c>
      <c r="D13" t="s">
        <v>84</v>
      </c>
      <c r="E13" s="2" t="s">
        <v>13</v>
      </c>
      <c r="F13" t="s">
        <v>34</v>
      </c>
      <c r="G13" s="2" t="s">
        <v>85</v>
      </c>
      <c r="H13" s="2" t="s">
        <v>28</v>
      </c>
      <c r="I13" s="2" t="s">
        <v>86</v>
      </c>
      <c r="J13" s="2" t="s">
        <v>87</v>
      </c>
      <c r="K13" s="2" t="s">
        <v>88</v>
      </c>
      <c r="L13" s="2" t="s">
        <v>83</v>
      </c>
      <c r="M13" s="2"/>
      <c r="N13" s="2"/>
      <c r="O13" s="2" t="s">
        <v>49</v>
      </c>
    </row>
    <row r="14" spans="1:15" ht="38.25" x14ac:dyDescent="0.2">
      <c r="A14" s="6"/>
      <c r="B14" t="str">
        <f>HYPERLINK("https://www.onsemi.com/PowerSolutions/product.do?id=FL7730","FL7730")</f>
        <v>FL7730</v>
      </c>
      <c r="C14" t="str">
        <f>HYPERLINK("https://www.onsemi.com/pub/Collateral/FL7730-D.pdf","FL7730/D (1688kB)")</f>
        <v>FL7730/D (1688kB)</v>
      </c>
      <c r="D14" t="s">
        <v>89</v>
      </c>
      <c r="E14" s="2" t="s">
        <v>13</v>
      </c>
      <c r="F14" t="s">
        <v>34</v>
      </c>
      <c r="G14" t="s">
        <v>25</v>
      </c>
      <c r="H14" s="2" t="s">
        <v>90</v>
      </c>
      <c r="I14" s="2" t="s">
        <v>80</v>
      </c>
      <c r="J14" s="2" t="s">
        <v>74</v>
      </c>
      <c r="K14" s="2" t="s">
        <v>91</v>
      </c>
      <c r="L14" s="2" t="s">
        <v>92</v>
      </c>
      <c r="M14" s="2"/>
      <c r="N14" s="2"/>
      <c r="O14" s="2" t="s">
        <v>49</v>
      </c>
    </row>
    <row r="15" spans="1:15" ht="38.25" x14ac:dyDescent="0.2">
      <c r="A15" s="6"/>
      <c r="B15" t="str">
        <f>HYPERLINK("https://www.onsemi.com/PowerSolutions/product.do?id=FL7732","FL7732")</f>
        <v>FL7732</v>
      </c>
      <c r="D15" t="s">
        <v>93</v>
      </c>
      <c r="E15" s="2" t="s">
        <v>13</v>
      </c>
      <c r="F15" t="s">
        <v>34</v>
      </c>
      <c r="G15" t="s">
        <v>25</v>
      </c>
      <c r="H15" s="2" t="s">
        <v>90</v>
      </c>
      <c r="I15" s="2" t="s">
        <v>80</v>
      </c>
      <c r="J15" s="2" t="s">
        <v>74</v>
      </c>
      <c r="K15" s="2" t="s">
        <v>91</v>
      </c>
      <c r="L15" s="2" t="s">
        <v>92</v>
      </c>
      <c r="M15" s="2"/>
      <c r="N15" s="2"/>
      <c r="O15" s="2" t="s">
        <v>49</v>
      </c>
    </row>
    <row r="16" spans="1:15" ht="38.25" x14ac:dyDescent="0.2">
      <c r="A16" s="6"/>
      <c r="B16" t="str">
        <f>HYPERLINK("https://www.onsemi.com/PowerSolutions/product.do?id=FL7733A","FL7733A")</f>
        <v>FL7733A</v>
      </c>
      <c r="C16" t="str">
        <f>HYPERLINK("https://www.onsemi.com/pub/Collateral/FL7733A-D.pdf","FL7733A/D (640kB)")</f>
        <v>FL7733A/D (640kB)</v>
      </c>
      <c r="D16" t="s">
        <v>94</v>
      </c>
      <c r="E16" s="2" t="s">
        <v>13</v>
      </c>
      <c r="F16" t="s">
        <v>34</v>
      </c>
      <c r="G16" s="2" t="s">
        <v>71</v>
      </c>
      <c r="H16" s="2" t="s">
        <v>90</v>
      </c>
      <c r="I16" s="2" t="s">
        <v>80</v>
      </c>
      <c r="J16" s="2" t="s">
        <v>74</v>
      </c>
      <c r="K16" s="2" t="s">
        <v>91</v>
      </c>
      <c r="L16" s="2" t="s">
        <v>95</v>
      </c>
      <c r="M16" s="2"/>
      <c r="N16" s="2"/>
      <c r="O16" s="2" t="s">
        <v>49</v>
      </c>
    </row>
    <row r="17" spans="1:15" ht="38.25" x14ac:dyDescent="0.2">
      <c r="A17" s="6"/>
      <c r="B17" t="str">
        <f>HYPERLINK("https://www.onsemi.com/PowerSolutions/product.do?id=FL7734","FL7734")</f>
        <v>FL7734</v>
      </c>
      <c r="C17" t="str">
        <f>HYPERLINK("https://www.onsemi.com/pub/Collateral/FL7734-D.pdf","FL7734/D (653kB)")</f>
        <v>FL7734/D (653kB)</v>
      </c>
      <c r="D17" t="s">
        <v>96</v>
      </c>
      <c r="E17" s="2" t="s">
        <v>13</v>
      </c>
      <c r="F17" t="s">
        <v>34</v>
      </c>
      <c r="G17" s="2" t="s">
        <v>71</v>
      </c>
      <c r="H17" s="2" t="s">
        <v>97</v>
      </c>
      <c r="I17" s="2" t="s">
        <v>80</v>
      </c>
      <c r="J17" s="2" t="s">
        <v>74</v>
      </c>
      <c r="K17" s="2" t="s">
        <v>91</v>
      </c>
      <c r="L17" s="2" t="s">
        <v>95</v>
      </c>
      <c r="M17" s="2"/>
      <c r="N17" s="2"/>
      <c r="O17" s="2" t="s">
        <v>98</v>
      </c>
    </row>
    <row r="18" spans="1:15" ht="25.5" x14ac:dyDescent="0.2">
      <c r="A18" s="6"/>
      <c r="B18" t="str">
        <f>HYPERLINK("https://www.onsemi.com/PowerSolutions/product.do?id=FL7740","FL7740")</f>
        <v>FL7740</v>
      </c>
      <c r="C18" t="str">
        <f>HYPERLINK("https://www.onsemi.com/pub/Collateral/FL7740-D.PDF","FL7740/D (337kB)")</f>
        <v>FL7740/D (337kB)</v>
      </c>
      <c r="D18" t="s">
        <v>99</v>
      </c>
      <c r="E18" s="2" t="s">
        <v>13</v>
      </c>
      <c r="F18" t="s">
        <v>34</v>
      </c>
      <c r="G18" s="2" t="s">
        <v>100</v>
      </c>
      <c r="H18" s="2" t="s">
        <v>101</v>
      </c>
      <c r="I18" s="2" t="s">
        <v>102</v>
      </c>
      <c r="J18" s="2" t="s">
        <v>103</v>
      </c>
      <c r="K18" s="2" t="s">
        <v>104</v>
      </c>
      <c r="L18" s="2" t="s">
        <v>92</v>
      </c>
      <c r="M18" s="2"/>
      <c r="N18" s="2"/>
      <c r="O18" s="2" t="s">
        <v>68</v>
      </c>
    </row>
    <row r="19" spans="1:15" ht="25.5" x14ac:dyDescent="0.2">
      <c r="A19" s="6"/>
      <c r="B19" t="str">
        <f>HYPERLINK("https://www.onsemi.com/PowerSolutions/product.do?id=FL7930B","FL7930B")</f>
        <v>FL7930B</v>
      </c>
      <c r="C19" t="str">
        <f>HYPERLINK("https://www.onsemi.com/pub/Collateral/FL7930B-D.pdf","FL7930B/D (1785kB)")</f>
        <v>FL7930B/D (1785kB)</v>
      </c>
      <c r="D19" t="s">
        <v>105</v>
      </c>
      <c r="E19" s="2" t="s">
        <v>13</v>
      </c>
      <c r="F19" t="s">
        <v>34</v>
      </c>
      <c r="G19" t="s">
        <v>25</v>
      </c>
      <c r="H19" s="2" t="s">
        <v>106</v>
      </c>
      <c r="I19" s="2" t="s">
        <v>80</v>
      </c>
      <c r="J19" s="2" t="s">
        <v>107</v>
      </c>
      <c r="K19" s="2" t="s">
        <v>108</v>
      </c>
      <c r="L19" s="2" t="s">
        <v>83</v>
      </c>
      <c r="M19" s="2"/>
      <c r="N19" s="2"/>
      <c r="O19" s="2" t="s">
        <v>49</v>
      </c>
    </row>
    <row r="20" spans="1:15" ht="25.5" x14ac:dyDescent="0.2">
      <c r="A20" s="6"/>
      <c r="B20" t="str">
        <f>HYPERLINK("https://www.onsemi.com/PowerSolutions/product.do?id=FL7930C","FL7930C")</f>
        <v>FL7930C</v>
      </c>
      <c r="C20" t="str">
        <f>HYPERLINK("https://www.onsemi.com/pub/Collateral/FL7930C-D.PDF","FL7930C/D (2087kB)")</f>
        <v>FL7930C/D (2087kB)</v>
      </c>
      <c r="D20" t="s">
        <v>105</v>
      </c>
      <c r="E20" s="2" t="s">
        <v>13</v>
      </c>
      <c r="F20" t="s">
        <v>34</v>
      </c>
      <c r="G20" t="s">
        <v>25</v>
      </c>
      <c r="H20" s="2" t="s">
        <v>106</v>
      </c>
      <c r="I20" s="2" t="s">
        <v>80</v>
      </c>
      <c r="J20" s="2" t="s">
        <v>107</v>
      </c>
      <c r="K20" s="2" t="s">
        <v>108</v>
      </c>
      <c r="L20" s="2" t="s">
        <v>83</v>
      </c>
      <c r="M20" s="2"/>
      <c r="N20" s="2"/>
      <c r="O20" s="2" t="s">
        <v>49</v>
      </c>
    </row>
    <row r="21" spans="1:15" ht="38.25" x14ac:dyDescent="0.2">
      <c r="A21" s="6"/>
      <c r="B21" t="str">
        <f>HYPERLINK("https://www.onsemi.com/PowerSolutions/product.do?id=FLS0116","FLS0116")</f>
        <v>FLS0116</v>
      </c>
      <c r="C21" t="str">
        <f>HYPERLINK("https://www.onsemi.com/pub/Collateral/FLS0116-D.pdf","FLS0116/D (4719kB)")</f>
        <v>FLS0116/D (4719kB)</v>
      </c>
      <c r="D21" t="s">
        <v>109</v>
      </c>
      <c r="E21" s="2" t="s">
        <v>13</v>
      </c>
      <c r="F21" t="s">
        <v>34</v>
      </c>
      <c r="G21" s="2" t="s">
        <v>85</v>
      </c>
      <c r="H21" s="2" t="s">
        <v>28</v>
      </c>
      <c r="I21" s="2" t="s">
        <v>110</v>
      </c>
      <c r="J21" s="2" t="s">
        <v>110</v>
      </c>
      <c r="K21" s="2" t="s">
        <v>111</v>
      </c>
      <c r="L21" s="2" t="s">
        <v>83</v>
      </c>
      <c r="M21" s="2"/>
      <c r="N21" s="2"/>
      <c r="O21" s="2" t="s">
        <v>112</v>
      </c>
    </row>
    <row r="22" spans="1:15" ht="38.25" x14ac:dyDescent="0.2">
      <c r="A22" s="6"/>
      <c r="B22" t="str">
        <f>HYPERLINK("https://www.onsemi.com/PowerSolutions/product.do?id=FLS1600XS","FLS1600XS")</f>
        <v>FLS1600XS</v>
      </c>
      <c r="C22" t="str">
        <f>HYPERLINK("https://www.onsemi.com/pub/Collateral/FLS2100XS-D.pdf","FLS2100XS/D (679kB)")</f>
        <v>FLS2100XS/D (679kB)</v>
      </c>
      <c r="D22" t="s">
        <v>113</v>
      </c>
      <c r="E22" s="2" t="s">
        <v>13</v>
      </c>
      <c r="F22" t="s">
        <v>34</v>
      </c>
      <c r="G22" s="2" t="s">
        <v>114</v>
      </c>
      <c r="H22" s="2" t="s">
        <v>115</v>
      </c>
      <c r="I22" s="2" t="s">
        <v>86</v>
      </c>
      <c r="J22" s="2" t="s">
        <v>116</v>
      </c>
      <c r="K22" s="2" t="s">
        <v>117</v>
      </c>
      <c r="L22" s="2" t="s">
        <v>118</v>
      </c>
      <c r="M22" s="2"/>
      <c r="N22" s="2"/>
      <c r="O22" s="2" t="s">
        <v>119</v>
      </c>
    </row>
    <row r="23" spans="1:15" ht="38.25" x14ac:dyDescent="0.2">
      <c r="A23" s="6"/>
      <c r="B23" t="str">
        <f>HYPERLINK("https://www.onsemi.com/PowerSolutions/product.do?id=FLS1700XS","FLS1700XS")</f>
        <v>FLS1700XS</v>
      </c>
      <c r="C23" t="str">
        <f>HYPERLINK("https://www.onsemi.com/pub/Collateral/FLS2100XS-D.pdf","FLS2100XS/D (679kB)")</f>
        <v>FLS2100XS/D (679kB)</v>
      </c>
      <c r="D23" t="s">
        <v>120</v>
      </c>
      <c r="E23" s="2" t="s">
        <v>13</v>
      </c>
      <c r="F23" t="s">
        <v>34</v>
      </c>
      <c r="G23" s="2" t="s">
        <v>114</v>
      </c>
      <c r="H23" s="2" t="s">
        <v>115</v>
      </c>
      <c r="I23" s="2" t="s">
        <v>86</v>
      </c>
      <c r="J23" s="2" t="s">
        <v>116</v>
      </c>
      <c r="K23" s="2" t="s">
        <v>121</v>
      </c>
      <c r="L23" s="2" t="s">
        <v>118</v>
      </c>
      <c r="M23" s="2"/>
      <c r="N23" s="2"/>
      <c r="O23" s="2" t="s">
        <v>119</v>
      </c>
    </row>
    <row r="24" spans="1:15" ht="38.25" x14ac:dyDescent="0.2">
      <c r="A24" s="6"/>
      <c r="B24" t="str">
        <f>HYPERLINK("https://www.onsemi.com/PowerSolutions/product.do?id=FLS1800XS","FLS1800XS")</f>
        <v>FLS1800XS</v>
      </c>
      <c r="C24" t="str">
        <f>HYPERLINK("https://www.onsemi.com/pub/Collateral/FLS2100XS-D.pdf","FLS2100XS/D (679kB)")</f>
        <v>FLS2100XS/D (679kB)</v>
      </c>
      <c r="D24" t="s">
        <v>122</v>
      </c>
      <c r="E24" s="2" t="s">
        <v>13</v>
      </c>
      <c r="F24" t="s">
        <v>34</v>
      </c>
      <c r="G24" s="2" t="s">
        <v>114</v>
      </c>
      <c r="H24" s="2" t="s">
        <v>115</v>
      </c>
      <c r="I24" s="2" t="s">
        <v>86</v>
      </c>
      <c r="J24" s="2" t="s">
        <v>116</v>
      </c>
      <c r="K24" s="2" t="s">
        <v>123</v>
      </c>
      <c r="L24" s="2" t="s">
        <v>118</v>
      </c>
      <c r="M24" s="2"/>
      <c r="N24" s="2"/>
      <c r="O24" s="2" t="s">
        <v>119</v>
      </c>
    </row>
    <row r="25" spans="1:15" ht="38.25" x14ac:dyDescent="0.2">
      <c r="A25" s="6"/>
      <c r="B25" t="str">
        <f>HYPERLINK("https://www.onsemi.com/PowerSolutions/product.do?id=FLS2100XS","FLS2100XS")</f>
        <v>FLS2100XS</v>
      </c>
      <c r="C25" t="str">
        <f>HYPERLINK("https://www.onsemi.com/pub/Collateral/FLS2100XS-D.pdf","FLS2100XS/D (679kB)")</f>
        <v>FLS2100XS/D (679kB)</v>
      </c>
      <c r="D25" t="s">
        <v>124</v>
      </c>
      <c r="E25" s="2" t="s">
        <v>13</v>
      </c>
      <c r="F25" t="s">
        <v>34</v>
      </c>
      <c r="G25" s="2" t="s">
        <v>114</v>
      </c>
      <c r="H25" s="2" t="s">
        <v>115</v>
      </c>
      <c r="I25" s="2" t="s">
        <v>86</v>
      </c>
      <c r="J25" s="2" t="s">
        <v>116</v>
      </c>
      <c r="K25" s="2" t="s">
        <v>125</v>
      </c>
      <c r="L25" s="2" t="s">
        <v>118</v>
      </c>
      <c r="M25" s="2"/>
      <c r="N25" s="2"/>
      <c r="O25" s="2" t="s">
        <v>119</v>
      </c>
    </row>
    <row r="26" spans="1:15" ht="38.25" x14ac:dyDescent="0.2">
      <c r="A26" s="6"/>
      <c r="B26" t="str">
        <f>HYPERLINK("https://www.onsemi.com/PowerSolutions/product.do?id=FLS3217","FLS3217")</f>
        <v>FLS3217</v>
      </c>
      <c r="C26" t="str">
        <f>HYPERLINK("https://www.onsemi.com/pub/Collateral/FLS3247-D.pdf","FLS3247/D (548kB)")</f>
        <v>FLS3247/D (548kB)</v>
      </c>
      <c r="D26" t="s">
        <v>126</v>
      </c>
      <c r="E26" s="2" t="s">
        <v>13</v>
      </c>
      <c r="F26" t="s">
        <v>34</v>
      </c>
      <c r="G26" s="2" t="s">
        <v>127</v>
      </c>
      <c r="H26" s="2" t="s">
        <v>90</v>
      </c>
      <c r="I26" s="2" t="s">
        <v>29</v>
      </c>
      <c r="J26" s="2" t="s">
        <v>128</v>
      </c>
      <c r="K26" s="2" t="s">
        <v>129</v>
      </c>
      <c r="L26" s="2" t="s">
        <v>92</v>
      </c>
      <c r="M26" s="2"/>
      <c r="N26" s="2"/>
      <c r="O26" s="2" t="s">
        <v>112</v>
      </c>
    </row>
    <row r="27" spans="1:15" ht="38.25" x14ac:dyDescent="0.2">
      <c r="A27" s="6"/>
      <c r="B27" t="str">
        <f>HYPERLINK("https://www.onsemi.com/PowerSolutions/product.do?id=FLS6617","FLS6617")</f>
        <v>FLS6617</v>
      </c>
      <c r="C27" t="str">
        <f>HYPERLINK("https://www.onsemi.com/pub/Collateral/FLS6617-D.PDF","FLS6617/D (146kB)")</f>
        <v>FLS6617/D (146kB)</v>
      </c>
      <c r="D27" t="s">
        <v>130</v>
      </c>
      <c r="E27" s="2" t="s">
        <v>13</v>
      </c>
      <c r="F27" t="s">
        <v>34</v>
      </c>
      <c r="G27" s="2" t="s">
        <v>127</v>
      </c>
      <c r="H27" s="2" t="s">
        <v>76</v>
      </c>
      <c r="I27" s="2" t="s">
        <v>86</v>
      </c>
      <c r="J27" s="2" t="s">
        <v>116</v>
      </c>
      <c r="K27" s="2" t="s">
        <v>131</v>
      </c>
      <c r="L27" s="2" t="s">
        <v>76</v>
      </c>
      <c r="M27" s="2"/>
      <c r="N27" s="2"/>
      <c r="O27" s="2" t="s">
        <v>112</v>
      </c>
    </row>
    <row r="28" spans="1:15" ht="25.5" x14ac:dyDescent="0.2">
      <c r="A28" s="6"/>
      <c r="B28" t="str">
        <f>HYPERLINK("https://www.onsemi.com/PowerSolutions/product.do?id=NCL2801","NCL2801")</f>
        <v>NCL2801</v>
      </c>
      <c r="C28" t="str">
        <f>HYPERLINK("https://www.onsemi.com/pub/Collateral/NCL2801-D.PDF","NCL2801/D (457kB)")</f>
        <v>NCL2801/D (457kB)</v>
      </c>
      <c r="D28" t="s">
        <v>132</v>
      </c>
      <c r="E28" s="2" t="s">
        <v>13</v>
      </c>
      <c r="F28" t="s">
        <v>34</v>
      </c>
      <c r="G28" t="s">
        <v>25</v>
      </c>
      <c r="H28" t="s">
        <v>25</v>
      </c>
      <c r="I28" t="s">
        <v>25</v>
      </c>
      <c r="J28" t="s">
        <v>25</v>
      </c>
      <c r="K28" t="s">
        <v>25</v>
      </c>
      <c r="L28" t="s">
        <v>25</v>
      </c>
      <c r="O28" s="2" t="s">
        <v>49</v>
      </c>
    </row>
    <row r="29" spans="1:15" ht="38.25" x14ac:dyDescent="0.2">
      <c r="A29" s="6"/>
      <c r="B29" t="str">
        <f>HYPERLINK("https://www.onsemi.com/PowerSolutions/product.do?id=NCL30000","NCL30000")</f>
        <v>NCL30000</v>
      </c>
      <c r="C29" t="str">
        <f>HYPERLINK("https://www.onsemi.com/pub/Collateral/NCL30000-D.PDF","NCL30000/D (269.0kB)")</f>
        <v>NCL30000/D (269.0kB)</v>
      </c>
      <c r="D29" t="s">
        <v>133</v>
      </c>
      <c r="E29" s="2" t="s">
        <v>13</v>
      </c>
      <c r="F29" t="s">
        <v>34</v>
      </c>
      <c r="G29" s="2" t="s">
        <v>15</v>
      </c>
      <c r="H29" s="2" t="s">
        <v>134</v>
      </c>
      <c r="I29" s="2" t="s">
        <v>80</v>
      </c>
      <c r="J29" s="2" t="s">
        <v>46</v>
      </c>
      <c r="K29" s="2" t="s">
        <v>108</v>
      </c>
      <c r="L29" s="2" t="s">
        <v>83</v>
      </c>
      <c r="M29" s="2"/>
      <c r="N29" s="2"/>
      <c r="O29" s="2" t="s">
        <v>49</v>
      </c>
    </row>
    <row r="30" spans="1:15" ht="38.25" x14ac:dyDescent="0.2">
      <c r="A30" s="6"/>
      <c r="B30" t="str">
        <f>HYPERLINK("https://www.onsemi.com/PowerSolutions/product.do?id=NCL30001","NCL30001")</f>
        <v>NCL30001</v>
      </c>
      <c r="C30" t="str">
        <f>HYPERLINK("https://www.onsemi.com/pub/Collateral/NCL30001-D.PDF","NCL30001/D (281kB)")</f>
        <v>NCL30001/D (281kB)</v>
      </c>
      <c r="D30" t="s">
        <v>135</v>
      </c>
      <c r="E30" s="2" t="s">
        <v>13</v>
      </c>
      <c r="F30" t="s">
        <v>34</v>
      </c>
      <c r="G30" s="2" t="s">
        <v>15</v>
      </c>
      <c r="H30" s="2" t="s">
        <v>136</v>
      </c>
      <c r="I30" s="2" t="s">
        <v>86</v>
      </c>
      <c r="J30" s="2" t="s">
        <v>46</v>
      </c>
      <c r="K30" s="2" t="s">
        <v>137</v>
      </c>
      <c r="L30" s="2" t="s">
        <v>20</v>
      </c>
      <c r="M30" s="2"/>
      <c r="N30" s="2"/>
      <c r="O30" s="2" t="s">
        <v>98</v>
      </c>
    </row>
    <row r="31" spans="1:15" ht="38.25" x14ac:dyDescent="0.2">
      <c r="A31" s="6"/>
      <c r="B31" t="str">
        <f>HYPERLINK("https://www.onsemi.com/PowerSolutions/product.do?id=NCL30002","NCL30002")</f>
        <v>NCL30002</v>
      </c>
      <c r="C31" t="str">
        <f>HYPERLINK("https://www.onsemi.com/pub/Collateral/NCL30002-D.PDF","NCL30002/D (226.0kB)")</f>
        <v>NCL30002/D (226.0kB)</v>
      </c>
      <c r="D31" t="s">
        <v>138</v>
      </c>
      <c r="E31" s="2" t="s">
        <v>13</v>
      </c>
      <c r="F31" t="s">
        <v>34</v>
      </c>
      <c r="G31" s="2" t="s">
        <v>139</v>
      </c>
      <c r="H31" s="2" t="s">
        <v>134</v>
      </c>
      <c r="I31" s="2" t="s">
        <v>80</v>
      </c>
      <c r="J31" s="2" t="s">
        <v>46</v>
      </c>
      <c r="K31" s="2" t="s">
        <v>140</v>
      </c>
      <c r="L31" s="2" t="s">
        <v>83</v>
      </c>
      <c r="M31" s="2"/>
      <c r="N31" s="2"/>
      <c r="O31" s="2" t="s">
        <v>49</v>
      </c>
    </row>
    <row r="32" spans="1:15" ht="25.5" x14ac:dyDescent="0.2">
      <c r="A32" s="6"/>
      <c r="B32" t="str">
        <f>HYPERLINK("https://www.onsemi.com/PowerSolutions/product.do?id=NCL30030","NCL30030")</f>
        <v>NCL30030</v>
      </c>
      <c r="C32" t="str">
        <f>HYPERLINK("https://www.onsemi.com/pub/Collateral/NCL30030-D.PDF","NCL30030/D (1049kB)")</f>
        <v>NCL30030/D (1049kB)</v>
      </c>
      <c r="D32" t="s">
        <v>141</v>
      </c>
      <c r="E32" s="2" t="s">
        <v>13</v>
      </c>
      <c r="F32" t="s">
        <v>34</v>
      </c>
      <c r="G32" s="2" t="s">
        <v>142</v>
      </c>
      <c r="H32" s="2" t="s">
        <v>136</v>
      </c>
      <c r="I32" s="2" t="s">
        <v>29</v>
      </c>
      <c r="J32" s="2" t="s">
        <v>143</v>
      </c>
      <c r="K32" s="2" t="s">
        <v>144</v>
      </c>
      <c r="L32" s="2" t="s">
        <v>20</v>
      </c>
      <c r="M32" s="2"/>
      <c r="N32" s="2"/>
      <c r="O32" s="2" t="s">
        <v>32</v>
      </c>
    </row>
    <row r="33" spans="1:15" ht="25.5" x14ac:dyDescent="0.2">
      <c r="A33" s="6"/>
      <c r="B33" t="str">
        <f>HYPERLINK("https://www.onsemi.com/PowerSolutions/product.do?id=NCL30051","NCL30051")</f>
        <v>NCL30051</v>
      </c>
      <c r="C33" t="str">
        <f>HYPERLINK("https://www.onsemi.com/pub/Collateral/NCL30051-D.PDF","NCL30051/D (134kB)")</f>
        <v>NCL30051/D (134kB)</v>
      </c>
      <c r="D33" t="s">
        <v>145</v>
      </c>
      <c r="E33" s="2" t="s">
        <v>13</v>
      </c>
      <c r="F33" t="s">
        <v>34</v>
      </c>
      <c r="G33" s="2" t="s">
        <v>43</v>
      </c>
      <c r="H33" s="2" t="s">
        <v>146</v>
      </c>
      <c r="I33" s="2" t="s">
        <v>147</v>
      </c>
      <c r="J33" s="2" t="s">
        <v>148</v>
      </c>
      <c r="K33" s="2" t="s">
        <v>19</v>
      </c>
      <c r="L33" s="2" t="s">
        <v>83</v>
      </c>
      <c r="M33" s="2"/>
      <c r="N33" s="2"/>
      <c r="O33" s="2" t="s">
        <v>98</v>
      </c>
    </row>
    <row r="34" spans="1:15" ht="38.25" x14ac:dyDescent="0.2">
      <c r="A34" s="6"/>
      <c r="B34" t="str">
        <f>HYPERLINK("https://www.onsemi.com/PowerSolutions/product.do?id=NCL30059","NCL30059")</f>
        <v>NCL30059</v>
      </c>
      <c r="C34" t="str">
        <f>HYPERLINK("https://www.onsemi.com/pub/Collateral/NCL30059-D.PDF","NCL30059/D (233kB)")</f>
        <v>NCL30059/D (233kB)</v>
      </c>
      <c r="D34" t="s">
        <v>149</v>
      </c>
      <c r="E34" s="2" t="s">
        <v>13</v>
      </c>
      <c r="F34" t="s">
        <v>34</v>
      </c>
      <c r="G34" s="2" t="s">
        <v>43</v>
      </c>
      <c r="H34" s="2" t="s">
        <v>44</v>
      </c>
      <c r="I34" s="2" t="s">
        <v>150</v>
      </c>
      <c r="J34" s="2" t="s">
        <v>151</v>
      </c>
      <c r="K34" s="2" t="s">
        <v>152</v>
      </c>
      <c r="L34" s="2" t="s">
        <v>153</v>
      </c>
      <c r="M34" s="2"/>
      <c r="N34" s="2"/>
      <c r="O34" s="2" t="s">
        <v>49</v>
      </c>
    </row>
    <row r="35" spans="1:15" ht="25.5" x14ac:dyDescent="0.2">
      <c r="A35" s="6"/>
      <c r="B35" t="str">
        <f>HYPERLINK("https://www.onsemi.com/PowerSolutions/product.do?id=NCL30060","NCL30060")</f>
        <v>NCL30060</v>
      </c>
      <c r="C35" t="str">
        <f>HYPERLINK("https://www.onsemi.com/pub/Collateral/NCL30060-D.PDF","NCL30060/D (727kB)")</f>
        <v>NCL30060/D (727kB)</v>
      </c>
      <c r="D35" t="s">
        <v>154</v>
      </c>
      <c r="E35" s="2" t="s">
        <v>13</v>
      </c>
      <c r="F35" t="s">
        <v>34</v>
      </c>
      <c r="G35" s="2" t="s">
        <v>15</v>
      </c>
      <c r="H35" s="2" t="s">
        <v>155</v>
      </c>
      <c r="I35" s="2" t="s">
        <v>29</v>
      </c>
      <c r="J35" s="2" t="s">
        <v>156</v>
      </c>
      <c r="K35" s="2" t="s">
        <v>19</v>
      </c>
      <c r="L35" s="2" t="s">
        <v>83</v>
      </c>
      <c r="M35" s="2"/>
      <c r="N35" s="2"/>
      <c r="O35" s="2" t="s">
        <v>112</v>
      </c>
    </row>
    <row r="36" spans="1:15" ht="38.25" x14ac:dyDescent="0.2">
      <c r="A36" s="6"/>
      <c r="B36" t="str">
        <f>HYPERLINK("https://www.onsemi.com/PowerSolutions/product.do?id=NCL30073","NCL30073")</f>
        <v>NCL30073</v>
      </c>
      <c r="C36" t="str">
        <f>HYPERLINK("https://www.onsemi.com/pub/Collateral/NCL30073-D.PDF","NCL30073/D (536kB)")</f>
        <v>NCL30073/D (536kB)</v>
      </c>
      <c r="D36" t="s">
        <v>157</v>
      </c>
      <c r="E36" s="2" t="s">
        <v>13</v>
      </c>
      <c r="F36" t="s">
        <v>34</v>
      </c>
      <c r="G36" s="2" t="s">
        <v>158</v>
      </c>
      <c r="H36" s="2" t="s">
        <v>159</v>
      </c>
      <c r="I36" s="2" t="s">
        <v>160</v>
      </c>
      <c r="J36" s="2" t="s">
        <v>161</v>
      </c>
      <c r="K36" s="2" t="s">
        <v>162</v>
      </c>
      <c r="L36" s="2" t="s">
        <v>92</v>
      </c>
      <c r="M36" s="2"/>
      <c r="N36" s="2"/>
      <c r="O36" s="2" t="s">
        <v>163</v>
      </c>
    </row>
    <row r="37" spans="1:15" ht="25.5" x14ac:dyDescent="0.2">
      <c r="A37" s="6"/>
      <c r="B37" t="str">
        <f>HYPERLINK("https://www.onsemi.com/PowerSolutions/product.do?id=NCL30085","NCL30085")</f>
        <v>NCL30085</v>
      </c>
      <c r="C37" t="str">
        <f>HYPERLINK("https://www.onsemi.com/pub/Collateral/NCL30085-D.PDF","NCL30085/D (310kB)")</f>
        <v>NCL30085/D (310kB)</v>
      </c>
      <c r="D37" t="s">
        <v>164</v>
      </c>
      <c r="E37" s="2" t="s">
        <v>13</v>
      </c>
      <c r="F37" t="s">
        <v>34</v>
      </c>
      <c r="G37" s="2" t="s">
        <v>165</v>
      </c>
      <c r="H37" s="2" t="s">
        <v>16</v>
      </c>
      <c r="I37" s="2" t="s">
        <v>17</v>
      </c>
      <c r="J37" s="2" t="s">
        <v>18</v>
      </c>
      <c r="K37" s="2" t="s">
        <v>19</v>
      </c>
      <c r="L37" s="2" t="s">
        <v>20</v>
      </c>
      <c r="M37" s="2"/>
      <c r="N37" s="2"/>
      <c r="O37" s="2" t="s">
        <v>49</v>
      </c>
    </row>
    <row r="38" spans="1:15" ht="25.5" x14ac:dyDescent="0.2">
      <c r="A38" s="6"/>
      <c r="B38" t="str">
        <f>HYPERLINK("https://www.onsemi.com/PowerSolutions/product.do?id=NCL30086","NCL30086")</f>
        <v>NCL30086</v>
      </c>
      <c r="C38" t="str">
        <f>HYPERLINK("https://www.onsemi.com/pub/Collateral/NCL30086-D.PDF","NCL30086/D (575kB)")</f>
        <v>NCL30086/D (575kB)</v>
      </c>
      <c r="D38" t="s">
        <v>166</v>
      </c>
      <c r="E38" s="2" t="s">
        <v>13</v>
      </c>
      <c r="F38" t="s">
        <v>34</v>
      </c>
      <c r="G38" s="2" t="s">
        <v>165</v>
      </c>
      <c r="H38" s="2" t="s">
        <v>16</v>
      </c>
      <c r="I38" s="2" t="s">
        <v>17</v>
      </c>
      <c r="J38" s="2" t="s">
        <v>18</v>
      </c>
      <c r="K38" s="2" t="s">
        <v>19</v>
      </c>
      <c r="L38" s="2" t="s">
        <v>20</v>
      </c>
      <c r="M38" s="2"/>
      <c r="N38" s="2"/>
      <c r="O38" s="2" t="s">
        <v>167</v>
      </c>
    </row>
    <row r="39" spans="1:15" ht="25.5" x14ac:dyDescent="0.2">
      <c r="A39" s="6"/>
      <c r="B39" t="str">
        <f>HYPERLINK("https://www.onsemi.com/PowerSolutions/product.do?id=NCL30088","NCL30088")</f>
        <v>NCL30088</v>
      </c>
      <c r="C39" t="str">
        <f>HYPERLINK("https://www.onsemi.com/pub/Collateral/NCL30088-D.PDF","NCL30088/D (380kB)")</f>
        <v>NCL30088/D (380kB)</v>
      </c>
      <c r="D39" t="s">
        <v>168</v>
      </c>
      <c r="E39" s="2" t="s">
        <v>13</v>
      </c>
      <c r="F39" t="s">
        <v>34</v>
      </c>
      <c r="G39" s="2" t="s">
        <v>15</v>
      </c>
      <c r="H39" s="2" t="s">
        <v>16</v>
      </c>
      <c r="I39" s="2" t="s">
        <v>17</v>
      </c>
      <c r="J39" s="2" t="s">
        <v>18</v>
      </c>
      <c r="K39" s="2" t="s">
        <v>19</v>
      </c>
      <c r="L39" s="2" t="s">
        <v>20</v>
      </c>
      <c r="M39" s="2"/>
      <c r="N39" s="2"/>
      <c r="O39" s="2" t="s">
        <v>49</v>
      </c>
    </row>
    <row r="40" spans="1:15" ht="25.5" x14ac:dyDescent="0.2">
      <c r="A40" s="6"/>
      <c r="B40" t="str">
        <f>HYPERLINK("https://www.onsemi.com/PowerSolutions/product.do?id=NCL30095","NCL30095")</f>
        <v>NCL30095</v>
      </c>
      <c r="C40" t="str">
        <f>HYPERLINK("https://www.onsemi.com/pub/Collateral/NCL30095A-D.PDF","NCL30095A/D (315kB)")</f>
        <v>NCL30095A/D (315kB)</v>
      </c>
      <c r="D40" t="s">
        <v>169</v>
      </c>
      <c r="E40" s="2" t="s">
        <v>13</v>
      </c>
      <c r="F40" t="s">
        <v>34</v>
      </c>
      <c r="G40" s="2" t="s">
        <v>170</v>
      </c>
      <c r="H40" s="2" t="s">
        <v>155</v>
      </c>
      <c r="I40" s="2" t="s">
        <v>171</v>
      </c>
      <c r="J40" s="2" t="s">
        <v>107</v>
      </c>
      <c r="K40" s="2" t="s">
        <v>86</v>
      </c>
      <c r="L40" s="2" t="s">
        <v>83</v>
      </c>
      <c r="M40" s="2"/>
      <c r="N40" s="2"/>
      <c r="O40" s="2" t="s">
        <v>172</v>
      </c>
    </row>
    <row r="41" spans="1:15" ht="25.5" x14ac:dyDescent="0.2">
      <c r="A41" s="6"/>
      <c r="B41" t="str">
        <f>HYPERLINK("https://www.onsemi.com/PowerSolutions/product.do?id=NCL30105","NCL30105")</f>
        <v>NCL30105</v>
      </c>
      <c r="C41" t="str">
        <f>HYPERLINK("https://www.onsemi.com/pub/Collateral/NCL30105-D.PDF","NCL30105/D (617.0kB)")</f>
        <v>NCL30105/D (617.0kB)</v>
      </c>
      <c r="D41" t="s">
        <v>173</v>
      </c>
      <c r="E41" s="2" t="s">
        <v>13</v>
      </c>
      <c r="F41" t="s">
        <v>34</v>
      </c>
      <c r="G41" s="2" t="s">
        <v>139</v>
      </c>
      <c r="H41" s="2" t="s">
        <v>174</v>
      </c>
      <c r="I41" s="2" t="s">
        <v>175</v>
      </c>
      <c r="J41" s="2" t="s">
        <v>148</v>
      </c>
      <c r="K41" s="2" t="s">
        <v>176</v>
      </c>
      <c r="L41" s="2" t="s">
        <v>177</v>
      </c>
      <c r="M41" s="2"/>
      <c r="N41" s="2"/>
      <c r="O41" s="2" t="s">
        <v>49</v>
      </c>
    </row>
    <row r="42" spans="1:15" ht="25.5" x14ac:dyDescent="0.2">
      <c r="A42" s="6"/>
      <c r="B42" t="str">
        <f>HYPERLINK("https://www.onsemi.com/PowerSolutions/product.do?id=NCL30160","NCL30160")</f>
        <v>NCL30160</v>
      </c>
      <c r="C42" t="str">
        <f>HYPERLINK("https://www.onsemi.com/pub/Collateral/NCL30160-D.PDF","NCL30160/D (221kB)")</f>
        <v>NCL30160/D (221kB)</v>
      </c>
      <c r="D42" t="s">
        <v>178</v>
      </c>
      <c r="E42" s="2" t="s">
        <v>13</v>
      </c>
      <c r="F42" t="s">
        <v>34</v>
      </c>
      <c r="G42" s="2" t="s">
        <v>139</v>
      </c>
      <c r="H42" s="2" t="s">
        <v>179</v>
      </c>
      <c r="I42" s="2" t="s">
        <v>136</v>
      </c>
      <c r="J42" s="2" t="s">
        <v>136</v>
      </c>
      <c r="K42" s="2" t="s">
        <v>180</v>
      </c>
      <c r="L42" s="2" t="s">
        <v>181</v>
      </c>
      <c r="M42" s="2"/>
      <c r="N42" s="2"/>
      <c r="O42" s="2" t="s">
        <v>49</v>
      </c>
    </row>
    <row r="43" spans="1:15" ht="25.5" x14ac:dyDescent="0.2">
      <c r="A43" s="6"/>
      <c r="B43" t="str">
        <f>HYPERLINK("https://www.onsemi.com/PowerSolutions/product.do?id=NCL30161","NCL30161")</f>
        <v>NCL30161</v>
      </c>
      <c r="C43" t="str">
        <f>HYPERLINK("https://www.onsemi.com/pub/Collateral/NCL30161-D.PDF","NCL30161/D (120kB)")</f>
        <v>NCL30161/D (120kB)</v>
      </c>
      <c r="D43" t="s">
        <v>182</v>
      </c>
      <c r="E43" s="2" t="s">
        <v>13</v>
      </c>
      <c r="F43" t="s">
        <v>34</v>
      </c>
      <c r="G43" s="2" t="s">
        <v>139</v>
      </c>
      <c r="H43" s="2" t="s">
        <v>179</v>
      </c>
      <c r="I43" s="2" t="s">
        <v>136</v>
      </c>
      <c r="J43" s="2" t="s">
        <v>136</v>
      </c>
      <c r="K43" s="2" t="s">
        <v>180</v>
      </c>
      <c r="L43" s="2" t="s">
        <v>181</v>
      </c>
      <c r="M43" s="2"/>
      <c r="N43" s="2"/>
      <c r="O43" s="2" t="s">
        <v>183</v>
      </c>
    </row>
    <row r="44" spans="1:15" ht="25.5" x14ac:dyDescent="0.2">
      <c r="A44" s="6"/>
      <c r="B44" t="str">
        <f>HYPERLINK("https://www.onsemi.com/PowerSolutions/product.do?id=NCL30167","NCL30167")</f>
        <v>NCL30167</v>
      </c>
      <c r="C44" t="str">
        <f>HYPERLINK("https://www.onsemi.com/pub/Collateral/NCL30167-D.PDF","NCL30167/D (581kB)")</f>
        <v>NCL30167/D (581kB)</v>
      </c>
      <c r="D44" t="s">
        <v>184</v>
      </c>
      <c r="E44" s="2" t="s">
        <v>13</v>
      </c>
      <c r="F44" t="s">
        <v>34</v>
      </c>
      <c r="G44" s="2" t="s">
        <v>170</v>
      </c>
      <c r="H44" s="2" t="s">
        <v>16</v>
      </c>
      <c r="I44" s="2" t="s">
        <v>185</v>
      </c>
      <c r="J44" s="2" t="s">
        <v>186</v>
      </c>
      <c r="K44" s="2" t="s">
        <v>86</v>
      </c>
      <c r="L44" s="2" t="s">
        <v>187</v>
      </c>
      <c r="M44" s="2"/>
      <c r="N44" s="2"/>
      <c r="O44" s="2" t="s">
        <v>167</v>
      </c>
    </row>
    <row r="45" spans="1:15" ht="25.5" x14ac:dyDescent="0.2">
      <c r="A45" s="6"/>
      <c r="B45" t="str">
        <f>HYPERLINK("https://www.onsemi.com/PowerSolutions/product.do?id=NCL30170","NCL30170")</f>
        <v>NCL30170</v>
      </c>
      <c r="C45" t="str">
        <f>HYPERLINK("https://www.onsemi.com/pub/Collateral/NCL30170-D.PDF","NCL30170/D (273kB)")</f>
        <v>NCL30170/D (273kB)</v>
      </c>
      <c r="D45" t="s">
        <v>188</v>
      </c>
      <c r="E45" s="2" t="s">
        <v>13</v>
      </c>
      <c r="F45" t="s">
        <v>34</v>
      </c>
      <c r="G45" s="2" t="s">
        <v>40</v>
      </c>
      <c r="H45" s="2" t="s">
        <v>189</v>
      </c>
      <c r="I45" s="2" t="s">
        <v>190</v>
      </c>
      <c r="J45" s="2" t="s">
        <v>191</v>
      </c>
      <c r="K45" s="2" t="s">
        <v>192</v>
      </c>
      <c r="L45" s="2" t="s">
        <v>40</v>
      </c>
      <c r="M45" s="2"/>
      <c r="N45" s="2"/>
      <c r="O45" s="2" t="s">
        <v>68</v>
      </c>
    </row>
    <row r="46" spans="1:15" ht="25.5" x14ac:dyDescent="0.2">
      <c r="A46" s="6"/>
      <c r="B46" t="str">
        <f>HYPERLINK("https://www.onsemi.com/PowerSolutions/product.do?id=NCL30185","NCL30185")</f>
        <v>NCL30185</v>
      </c>
      <c r="C46" t="str">
        <f>HYPERLINK("https://www.onsemi.com/pub/Collateral/NCL30185-D.PDF","NCL30185/D (314kB)")</f>
        <v>NCL30185/D (314kB)</v>
      </c>
      <c r="D46" t="s">
        <v>193</v>
      </c>
      <c r="E46" s="2" t="s">
        <v>13</v>
      </c>
      <c r="F46" t="s">
        <v>34</v>
      </c>
      <c r="G46" s="2" t="s">
        <v>194</v>
      </c>
      <c r="H46" s="2" t="s">
        <v>16</v>
      </c>
      <c r="I46" s="2" t="s">
        <v>17</v>
      </c>
      <c r="J46" s="2" t="s">
        <v>18</v>
      </c>
      <c r="K46" s="2" t="s">
        <v>19</v>
      </c>
      <c r="L46" s="2" t="s">
        <v>20</v>
      </c>
      <c r="M46" s="2"/>
      <c r="N46" s="2"/>
      <c r="O46" s="2" t="s">
        <v>49</v>
      </c>
    </row>
    <row r="47" spans="1:15" ht="25.5" x14ac:dyDescent="0.2">
      <c r="A47" s="6"/>
      <c r="B47" t="str">
        <f>HYPERLINK("https://www.onsemi.com/PowerSolutions/product.do?id=NCL30186","NCL30186")</f>
        <v>NCL30186</v>
      </c>
      <c r="C47" t="str">
        <f>HYPERLINK("https://www.onsemi.com/pub/Collateral/NCL30186-D.PDF","NCL30186/D (575kB)")</f>
        <v>NCL30186/D (575kB)</v>
      </c>
      <c r="D47" t="s">
        <v>195</v>
      </c>
      <c r="E47" s="2" t="s">
        <v>13</v>
      </c>
      <c r="F47" t="s">
        <v>34</v>
      </c>
      <c r="G47" s="2" t="s">
        <v>194</v>
      </c>
      <c r="H47" s="2" t="s">
        <v>16</v>
      </c>
      <c r="I47" s="2" t="s">
        <v>17</v>
      </c>
      <c r="J47" s="2" t="s">
        <v>18</v>
      </c>
      <c r="K47" s="2" t="s">
        <v>19</v>
      </c>
      <c r="L47" s="2" t="s">
        <v>20</v>
      </c>
      <c r="M47" s="2"/>
      <c r="N47" s="2"/>
      <c r="O47" s="2" t="s">
        <v>167</v>
      </c>
    </row>
    <row r="48" spans="1:15" ht="25.5" x14ac:dyDescent="0.2">
      <c r="A48" s="6"/>
      <c r="B48" t="str">
        <f>HYPERLINK("https://www.onsemi.com/PowerSolutions/product.do?id=NCL30188","NCL30188")</f>
        <v>NCL30188</v>
      </c>
      <c r="C48" t="str">
        <f>HYPERLINK("https://www.onsemi.com/pub/Collateral/NCL30188-D.PDF","NCL30188/D (375kB)")</f>
        <v>NCL30188/D (375kB)</v>
      </c>
      <c r="D48" t="s">
        <v>196</v>
      </c>
      <c r="E48" s="2" t="s">
        <v>13</v>
      </c>
      <c r="F48" t="s">
        <v>34</v>
      </c>
      <c r="G48" s="2" t="s">
        <v>194</v>
      </c>
      <c r="H48" s="2" t="s">
        <v>16</v>
      </c>
      <c r="I48" s="2" t="s">
        <v>17</v>
      </c>
      <c r="J48" s="2" t="s">
        <v>18</v>
      </c>
      <c r="K48" s="2" t="s">
        <v>19</v>
      </c>
      <c r="L48" s="2" t="s">
        <v>20</v>
      </c>
      <c r="M48" s="2"/>
      <c r="N48" s="2"/>
      <c r="O48" s="2" t="s">
        <v>49</v>
      </c>
    </row>
    <row r="49" spans="1:15" ht="25.5" x14ac:dyDescent="0.2">
      <c r="A49" s="6"/>
      <c r="B49" t="str">
        <f>HYPERLINK("https://www.onsemi.com/PowerSolutions/product.do?id=NCL30288","NCL30288")</f>
        <v>NCL30288</v>
      </c>
      <c r="C49" t="str">
        <f>HYPERLINK("https://www.onsemi.com/pub/Collateral/NCL30288-D.PDF","NCL30288/D (199kB)")</f>
        <v>NCL30288/D (199kB)</v>
      </c>
      <c r="D49" t="s">
        <v>197</v>
      </c>
      <c r="E49" s="2" t="s">
        <v>13</v>
      </c>
      <c r="F49" t="s">
        <v>34</v>
      </c>
      <c r="G49" s="2" t="s">
        <v>158</v>
      </c>
      <c r="H49" s="2" t="s">
        <v>16</v>
      </c>
      <c r="I49" s="2" t="s">
        <v>17</v>
      </c>
      <c r="J49" s="2" t="s">
        <v>18</v>
      </c>
      <c r="K49" s="2" t="s">
        <v>19</v>
      </c>
      <c r="L49" s="2" t="s">
        <v>20</v>
      </c>
      <c r="M49" s="2"/>
      <c r="N49" s="2"/>
      <c r="O49" s="2" t="s">
        <v>163</v>
      </c>
    </row>
    <row r="50" spans="1:15" ht="25.5" x14ac:dyDescent="0.2">
      <c r="A50" s="6"/>
      <c r="B50" t="str">
        <f>HYPERLINK("https://www.onsemi.com/PowerSolutions/product.do?id=NCL30386","NCL30386")</f>
        <v>NCL30386</v>
      </c>
      <c r="C50" t="str">
        <f>HYPERLINK("https://www.onsemi.com/pub/Collateral/NCL30386-D.PDF","NCL30386/D (232kB)")</f>
        <v>NCL30386/D (232kB)</v>
      </c>
      <c r="D50" t="s">
        <v>198</v>
      </c>
      <c r="E50" s="2" t="s">
        <v>13</v>
      </c>
      <c r="F50" t="s">
        <v>34</v>
      </c>
      <c r="G50" s="2" t="s">
        <v>158</v>
      </c>
      <c r="H50" s="2" t="s">
        <v>16</v>
      </c>
      <c r="I50" s="2" t="s">
        <v>199</v>
      </c>
      <c r="J50" s="2" t="s">
        <v>18</v>
      </c>
      <c r="K50" s="2" t="s">
        <v>19</v>
      </c>
      <c r="L50" s="2" t="s">
        <v>20</v>
      </c>
      <c r="M50" s="2"/>
      <c r="N50" s="2"/>
      <c r="O50" s="2" t="s">
        <v>200</v>
      </c>
    </row>
    <row r="51" spans="1:15" ht="25.5" x14ac:dyDescent="0.2">
      <c r="A51" s="6"/>
      <c r="B51" t="str">
        <f>HYPERLINK("https://www.onsemi.com/PowerSolutions/product.do?id=NCL30388","NCL30388")</f>
        <v>NCL30388</v>
      </c>
      <c r="C51" t="str">
        <f>HYPERLINK("https://www.onsemi.com/pub/Collateral/NCL30388-D.PDF","NCL30388/D (244kB)")</f>
        <v>NCL30388/D (244kB)</v>
      </c>
      <c r="D51" t="s">
        <v>201</v>
      </c>
      <c r="E51" s="2" t="s">
        <v>13</v>
      </c>
      <c r="F51" t="s">
        <v>34</v>
      </c>
      <c r="G51" s="2" t="s">
        <v>158</v>
      </c>
      <c r="H51" s="2" t="s">
        <v>16</v>
      </c>
      <c r="I51" s="2" t="s">
        <v>199</v>
      </c>
      <c r="J51" s="2" t="s">
        <v>18</v>
      </c>
      <c r="K51" s="2" t="s">
        <v>19</v>
      </c>
      <c r="L51" s="2" t="s">
        <v>20</v>
      </c>
      <c r="M51" s="2"/>
      <c r="N51" s="2"/>
      <c r="O51" s="2" t="s">
        <v>112</v>
      </c>
    </row>
    <row r="52" spans="1:15" ht="25.5" x14ac:dyDescent="0.2">
      <c r="A52" s="6"/>
      <c r="B52" t="str">
        <f>HYPERLINK("https://www.onsemi.com/PowerSolutions/product.do?id=NCP1370","NCP1370")</f>
        <v>NCP1370</v>
      </c>
      <c r="C52" t="str">
        <f>HYPERLINK("https://www.onsemi.com/pub/Collateral/NCP1370-D.PDF","NCP1370/D (255kB)")</f>
        <v>NCP1370/D (255kB)</v>
      </c>
      <c r="D52" t="s">
        <v>202</v>
      </c>
      <c r="E52" s="2" t="s">
        <v>13</v>
      </c>
      <c r="F52" t="s">
        <v>34</v>
      </c>
      <c r="G52" s="2" t="s">
        <v>15</v>
      </c>
      <c r="H52" s="2" t="s">
        <v>16</v>
      </c>
      <c r="I52" s="2" t="s">
        <v>17</v>
      </c>
      <c r="J52" s="2" t="s">
        <v>18</v>
      </c>
      <c r="K52" s="2" t="s">
        <v>19</v>
      </c>
      <c r="L52" s="2" t="s">
        <v>20</v>
      </c>
      <c r="M52" s="2"/>
      <c r="N52" s="2"/>
      <c r="O52" s="2" t="s">
        <v>49</v>
      </c>
    </row>
    <row r="53" spans="1:15" ht="25.5" x14ac:dyDescent="0.2">
      <c r="A53" s="7" t="s">
        <v>310</v>
      </c>
      <c r="B53" t="str">
        <f>HYPERLINK("https://www.onsemi.com/PowerSolutions/product.do?id=CAT32","CAT32")</f>
        <v>CAT32</v>
      </c>
      <c r="C53" t="str">
        <f>HYPERLINK("https://www.onsemi.com/pub/Collateral/CAT32-D.PDF","CAT32/D (134kB)")</f>
        <v>CAT32/D (134kB)</v>
      </c>
      <c r="D53" t="s">
        <v>205</v>
      </c>
      <c r="E53" s="2" t="s">
        <v>13</v>
      </c>
      <c r="F53" t="s">
        <v>34</v>
      </c>
      <c r="G53" s="2" t="s">
        <v>170</v>
      </c>
      <c r="H53" s="2" t="s">
        <v>206</v>
      </c>
      <c r="I53" s="2" t="s">
        <v>207</v>
      </c>
      <c r="J53" s="2" t="s">
        <v>185</v>
      </c>
      <c r="K53" s="2" t="s">
        <v>199</v>
      </c>
      <c r="L53" s="2" t="s">
        <v>176</v>
      </c>
      <c r="M53" s="2"/>
      <c r="N53" s="2"/>
      <c r="O53" s="2" t="s">
        <v>208</v>
      </c>
    </row>
    <row r="54" spans="1:15" ht="25.5" x14ac:dyDescent="0.2">
      <c r="A54" s="8"/>
      <c r="B54" t="str">
        <f>HYPERLINK("https://www.onsemi.com/PowerSolutions/product.do?id=CAT3224","CAT3224")</f>
        <v>CAT3224</v>
      </c>
      <c r="C54" t="str">
        <f>HYPERLINK("https://www.onsemi.com/pub/Collateral/CAT3224-D.PDF","CAT3224/D (186.0kB)")</f>
        <v>CAT3224/D (186.0kB)</v>
      </c>
      <c r="D54" t="s">
        <v>209</v>
      </c>
      <c r="E54" s="2" t="s">
        <v>13</v>
      </c>
      <c r="F54" t="s">
        <v>34</v>
      </c>
      <c r="G54" s="2" t="s">
        <v>210</v>
      </c>
      <c r="H54" s="2" t="s">
        <v>211</v>
      </c>
      <c r="I54" s="2" t="s">
        <v>207</v>
      </c>
      <c r="J54" s="2" t="s">
        <v>207</v>
      </c>
      <c r="K54" s="2" t="s">
        <v>144</v>
      </c>
      <c r="L54" s="2" t="s">
        <v>212</v>
      </c>
      <c r="M54" s="2"/>
      <c r="N54" s="2"/>
      <c r="O54" s="2" t="s">
        <v>213</v>
      </c>
    </row>
    <row r="55" spans="1:15" ht="25.5" x14ac:dyDescent="0.2">
      <c r="A55" s="8"/>
      <c r="B55" t="str">
        <f>HYPERLINK("https://www.onsemi.com/PowerSolutions/product.do?id=CAT3604A","CAT3604A")</f>
        <v>CAT3604A</v>
      </c>
      <c r="C55" t="str">
        <f>HYPERLINK("https://www.onsemi.com/pub/Collateral/CAT3604A-D.PDF","CAT3604A/D (223.0kB)")</f>
        <v>CAT3604A/D (223.0kB)</v>
      </c>
      <c r="D55" t="s">
        <v>214</v>
      </c>
      <c r="E55" s="2" t="s">
        <v>13</v>
      </c>
      <c r="F55" t="s">
        <v>34</v>
      </c>
      <c r="G55" s="2" t="s">
        <v>210</v>
      </c>
      <c r="H55" s="2" t="s">
        <v>215</v>
      </c>
      <c r="I55" s="2" t="s">
        <v>207</v>
      </c>
      <c r="J55" s="2" t="s">
        <v>216</v>
      </c>
      <c r="K55" s="2" t="s">
        <v>155</v>
      </c>
      <c r="L55" s="2" t="s">
        <v>217</v>
      </c>
      <c r="M55" s="2"/>
      <c r="N55" s="2"/>
      <c r="O55" s="2" t="s">
        <v>213</v>
      </c>
    </row>
    <row r="56" spans="1:15" ht="25.5" x14ac:dyDescent="0.2">
      <c r="A56" s="8"/>
      <c r="B56" t="str">
        <f>HYPERLINK("https://www.onsemi.com/PowerSolutions/product.do?id=CAT3604V","CAT3604V")</f>
        <v>CAT3604V</v>
      </c>
      <c r="C56" t="str">
        <f>HYPERLINK("https://www.onsemi.com/pub/Collateral/CAT3604V-D.PDF","CAT3604V/D (233kB)")</f>
        <v>CAT3604V/D (233kB)</v>
      </c>
      <c r="D56" t="s">
        <v>218</v>
      </c>
      <c r="E56" s="2" t="s">
        <v>13</v>
      </c>
      <c r="F56" t="s">
        <v>34</v>
      </c>
      <c r="G56" s="2" t="s">
        <v>210</v>
      </c>
      <c r="H56" s="2" t="s">
        <v>211</v>
      </c>
      <c r="I56" s="2" t="s">
        <v>207</v>
      </c>
      <c r="J56" s="2" t="s">
        <v>216</v>
      </c>
      <c r="K56" s="2" t="s">
        <v>219</v>
      </c>
      <c r="L56" s="2" t="s">
        <v>217</v>
      </c>
      <c r="M56" s="2"/>
      <c r="N56" s="2"/>
      <c r="O56" s="2" t="s">
        <v>213</v>
      </c>
    </row>
    <row r="57" spans="1:15" ht="25.5" x14ac:dyDescent="0.2">
      <c r="A57" s="8"/>
      <c r="B57" t="str">
        <f>HYPERLINK("https://www.onsemi.com/PowerSolutions/product.do?id=CAT3626","CAT3626")</f>
        <v>CAT3626</v>
      </c>
      <c r="C57" t="str">
        <f>HYPERLINK("https://www.onsemi.com/pub/Collateral/CAT3626-D.PDF","CAT3626/D (186.0kB)")</f>
        <v>CAT3626/D (186.0kB)</v>
      </c>
      <c r="D57" t="s">
        <v>220</v>
      </c>
      <c r="E57" s="2" t="s">
        <v>13</v>
      </c>
      <c r="F57" t="s">
        <v>34</v>
      </c>
      <c r="G57" s="2" t="s">
        <v>210</v>
      </c>
      <c r="H57" s="2" t="s">
        <v>215</v>
      </c>
      <c r="I57" s="2" t="s">
        <v>207</v>
      </c>
      <c r="J57" s="2" t="s">
        <v>216</v>
      </c>
      <c r="K57" s="2" t="s">
        <v>221</v>
      </c>
      <c r="L57" s="2" t="s">
        <v>217</v>
      </c>
      <c r="M57" s="2"/>
      <c r="N57" s="2"/>
      <c r="O57" s="2" t="s">
        <v>213</v>
      </c>
    </row>
    <row r="58" spans="1:15" ht="25.5" x14ac:dyDescent="0.2">
      <c r="A58" s="8"/>
      <c r="B58" t="str">
        <f>HYPERLINK("https://www.onsemi.com/PowerSolutions/product.do?id=CAT3648","CAT3648")</f>
        <v>CAT3648</v>
      </c>
      <c r="C58" t="str">
        <f>HYPERLINK("https://www.onsemi.com/pub/Collateral/CAT3648-D.PDF","CAT3648/D (203kB)")</f>
        <v>CAT3648/D (203kB)</v>
      </c>
      <c r="D58" t="s">
        <v>222</v>
      </c>
      <c r="E58" s="2" t="s">
        <v>13</v>
      </c>
      <c r="F58" t="s">
        <v>34</v>
      </c>
      <c r="G58" s="2" t="s">
        <v>210</v>
      </c>
      <c r="H58" s="2" t="s">
        <v>211</v>
      </c>
      <c r="I58" s="2" t="s">
        <v>207</v>
      </c>
      <c r="J58" s="2" t="s">
        <v>216</v>
      </c>
      <c r="K58" s="2" t="s">
        <v>118</v>
      </c>
      <c r="L58" s="2" t="s">
        <v>217</v>
      </c>
      <c r="M58" s="2"/>
      <c r="N58" s="2"/>
      <c r="O58" s="2" t="s">
        <v>213</v>
      </c>
    </row>
    <row r="59" spans="1:15" ht="25.5" x14ac:dyDescent="0.2">
      <c r="A59" s="8"/>
      <c r="B59" t="str">
        <f>HYPERLINK("https://www.onsemi.com/PowerSolutions/product.do?id=CAT3649","CAT3649")</f>
        <v>CAT3649</v>
      </c>
      <c r="C59" t="str">
        <f>HYPERLINK("https://www.onsemi.com/pub/Collateral/CAT3649-D.PDF","CAT3649/D (303kB)")</f>
        <v>CAT3649/D (303kB)</v>
      </c>
      <c r="D59" t="s">
        <v>223</v>
      </c>
      <c r="E59" s="2" t="s">
        <v>13</v>
      </c>
      <c r="F59" t="s">
        <v>34</v>
      </c>
      <c r="G59" s="2" t="s">
        <v>210</v>
      </c>
      <c r="H59" s="2" t="s">
        <v>224</v>
      </c>
      <c r="I59" s="2" t="s">
        <v>207</v>
      </c>
      <c r="J59" s="2" t="s">
        <v>216</v>
      </c>
      <c r="K59" s="2" t="s">
        <v>199</v>
      </c>
      <c r="L59" s="2" t="s">
        <v>217</v>
      </c>
      <c r="M59" s="2"/>
      <c r="N59" s="2"/>
      <c r="O59" s="2" t="s">
        <v>213</v>
      </c>
    </row>
    <row r="60" spans="1:15" ht="25.5" x14ac:dyDescent="0.2">
      <c r="A60" s="8"/>
      <c r="B60" t="str">
        <f>HYPERLINK("https://www.onsemi.com/PowerSolutions/product.do?id=CAT3661","CAT3661")</f>
        <v>CAT3661</v>
      </c>
      <c r="C60" t="str">
        <f>HYPERLINK("https://www.onsemi.com/pub/Collateral/CAT3661-D.PDF","CAT3661/D (410kB)")</f>
        <v>CAT3661/D (410kB)</v>
      </c>
      <c r="D60" t="s">
        <v>225</v>
      </c>
      <c r="E60" s="2" t="s">
        <v>13</v>
      </c>
      <c r="F60" t="s">
        <v>34</v>
      </c>
      <c r="G60" s="2" t="s">
        <v>210</v>
      </c>
      <c r="H60" s="2" t="s">
        <v>206</v>
      </c>
      <c r="I60" s="2" t="s">
        <v>207</v>
      </c>
      <c r="J60" s="2" t="s">
        <v>216</v>
      </c>
      <c r="K60" s="2" t="s">
        <v>216</v>
      </c>
      <c r="L60" s="2" t="s">
        <v>118</v>
      </c>
      <c r="M60" s="2"/>
      <c r="N60" s="2"/>
      <c r="O60" s="2" t="s">
        <v>213</v>
      </c>
    </row>
    <row r="61" spans="1:15" ht="25.5" x14ac:dyDescent="0.2">
      <c r="A61" s="8"/>
      <c r="B61" t="str">
        <f>HYPERLINK("https://www.onsemi.com/PowerSolutions/product.do?id=CAT4106","CAT4106")</f>
        <v>CAT4106</v>
      </c>
      <c r="C61" t="str">
        <f>HYPERLINK("https://www.onsemi.com/pub/Collateral/CAT4106-D.PDF","CAT4106/D (213kB)")</f>
        <v>CAT4106/D (213kB)</v>
      </c>
      <c r="D61" t="s">
        <v>226</v>
      </c>
      <c r="E61" s="2" t="s">
        <v>13</v>
      </c>
      <c r="F61" t="s">
        <v>34</v>
      </c>
      <c r="G61" s="2" t="s">
        <v>170</v>
      </c>
      <c r="H61" s="2" t="s">
        <v>215</v>
      </c>
      <c r="I61" s="2" t="s">
        <v>207</v>
      </c>
      <c r="J61" s="2" t="s">
        <v>136</v>
      </c>
      <c r="K61" s="2" t="s">
        <v>227</v>
      </c>
      <c r="L61" s="2" t="s">
        <v>217</v>
      </c>
      <c r="M61" s="2"/>
      <c r="N61" s="2"/>
      <c r="O61" s="2" t="s">
        <v>228</v>
      </c>
    </row>
    <row r="62" spans="1:15" ht="25.5" x14ac:dyDescent="0.2">
      <c r="A62" s="8"/>
      <c r="B62" t="str">
        <f>HYPERLINK("https://www.onsemi.com/PowerSolutions/product.do?id=CAT4137","CAT4137")</f>
        <v>CAT4137</v>
      </c>
      <c r="C62" t="str">
        <f>HYPERLINK("https://www.onsemi.com/pub/Collateral/CAT4137-D.PDF","CAT4137/D (164.0kB)")</f>
        <v>CAT4137/D (164.0kB)</v>
      </c>
      <c r="D62" t="s">
        <v>229</v>
      </c>
      <c r="E62" s="2" t="s">
        <v>13</v>
      </c>
      <c r="F62" t="s">
        <v>34</v>
      </c>
      <c r="G62" s="2" t="s">
        <v>170</v>
      </c>
      <c r="H62" s="2" t="s">
        <v>230</v>
      </c>
      <c r="I62" s="2" t="s">
        <v>207</v>
      </c>
      <c r="J62" s="2" t="s">
        <v>102</v>
      </c>
      <c r="K62" s="2" t="s">
        <v>155</v>
      </c>
      <c r="L62" s="2" t="s">
        <v>217</v>
      </c>
      <c r="M62" s="2"/>
      <c r="N62" s="2"/>
      <c r="O62" s="2" t="s">
        <v>231</v>
      </c>
    </row>
    <row r="63" spans="1:15" ht="25.5" x14ac:dyDescent="0.2">
      <c r="A63" s="8"/>
      <c r="B63" t="str">
        <f>HYPERLINK("https://www.onsemi.com/PowerSolutions/product.do?id=CAT4139","CAT4139")</f>
        <v>CAT4139</v>
      </c>
      <c r="C63" t="str">
        <f>HYPERLINK("https://www.onsemi.com/pub/Collateral/CAT4139-D.PDF","CAT4139/D (128kB)")</f>
        <v>CAT4139/D (128kB)</v>
      </c>
      <c r="D63" t="s">
        <v>232</v>
      </c>
      <c r="E63" s="2" t="s">
        <v>13</v>
      </c>
      <c r="F63" t="s">
        <v>34</v>
      </c>
      <c r="G63" s="2" t="s">
        <v>170</v>
      </c>
      <c r="H63" s="2" t="s">
        <v>230</v>
      </c>
      <c r="I63" s="2" t="s">
        <v>207</v>
      </c>
      <c r="J63" s="2" t="s">
        <v>102</v>
      </c>
      <c r="K63" s="2" t="s">
        <v>233</v>
      </c>
      <c r="L63" s="2" t="s">
        <v>217</v>
      </c>
      <c r="M63" s="2"/>
      <c r="N63" s="2"/>
      <c r="O63" s="2" t="s">
        <v>231</v>
      </c>
    </row>
    <row r="64" spans="1:15" ht="25.5" x14ac:dyDescent="0.2">
      <c r="A64" s="8"/>
      <c r="B64" t="str">
        <f>HYPERLINK("https://www.onsemi.com/PowerSolutions/product.do?id=CAT4201","CAT4201")</f>
        <v>CAT4201</v>
      </c>
      <c r="C64" t="str">
        <f>HYPERLINK("https://www.onsemi.com/pub/Collateral/CAT4201-D.PDF","CAT4201/D (129kB)")</f>
        <v>CAT4201/D (129kB)</v>
      </c>
      <c r="D64" t="s">
        <v>234</v>
      </c>
      <c r="E64" s="2" t="s">
        <v>13</v>
      </c>
      <c r="F64" t="s">
        <v>34</v>
      </c>
      <c r="G64" s="2" t="s">
        <v>139</v>
      </c>
      <c r="H64" s="2" t="s">
        <v>235</v>
      </c>
      <c r="I64" s="2" t="s">
        <v>236</v>
      </c>
      <c r="J64" s="2" t="s">
        <v>237</v>
      </c>
      <c r="K64" s="2" t="s">
        <v>233</v>
      </c>
      <c r="L64" s="2" t="s">
        <v>217</v>
      </c>
      <c r="M64" s="2"/>
      <c r="N64" s="2"/>
      <c r="O64" s="2" t="s">
        <v>231</v>
      </c>
    </row>
    <row r="65" spans="1:15" ht="25.5" x14ac:dyDescent="0.2">
      <c r="A65" s="8"/>
      <c r="B65" t="str">
        <f>HYPERLINK("https://www.onsemi.com/PowerSolutions/product.do?id=CAT4237","CAT4237")</f>
        <v>CAT4237</v>
      </c>
      <c r="C65" t="str">
        <f>HYPERLINK("https://www.onsemi.com/pub/Collateral/CAT4237-D.PDF","CAT4237/D (264.0kB)")</f>
        <v>CAT4237/D (264.0kB)</v>
      </c>
      <c r="D65" t="s">
        <v>238</v>
      </c>
      <c r="E65" s="2" t="s">
        <v>13</v>
      </c>
      <c r="F65" t="s">
        <v>34</v>
      </c>
      <c r="G65" s="2" t="s">
        <v>170</v>
      </c>
      <c r="H65" s="2" t="s">
        <v>239</v>
      </c>
      <c r="I65" s="2" t="s">
        <v>207</v>
      </c>
      <c r="J65" s="2" t="s">
        <v>155</v>
      </c>
      <c r="K65" s="2" t="s">
        <v>118</v>
      </c>
      <c r="L65" s="2" t="s">
        <v>217</v>
      </c>
      <c r="M65" s="2"/>
      <c r="N65" s="2"/>
      <c r="O65" s="2" t="s">
        <v>231</v>
      </c>
    </row>
    <row r="66" spans="1:15" ht="25.5" x14ac:dyDescent="0.2">
      <c r="A66" s="8"/>
      <c r="B66" t="str">
        <f>HYPERLINK("https://www.onsemi.com/PowerSolutions/product.do?id=CAT4238","CAT4238")</f>
        <v>CAT4238</v>
      </c>
      <c r="C66" t="str">
        <f>HYPERLINK("https://www.onsemi.com/pub/Collateral/CAT4238-D.PDF","CAT4238/D (127kB)")</f>
        <v>CAT4238/D (127kB)</v>
      </c>
      <c r="D66" t="s">
        <v>240</v>
      </c>
      <c r="E66" s="2" t="s">
        <v>13</v>
      </c>
      <c r="F66" t="s">
        <v>34</v>
      </c>
      <c r="G66" s="2" t="s">
        <v>170</v>
      </c>
      <c r="H66" s="2" t="s">
        <v>206</v>
      </c>
      <c r="I66" s="2" t="s">
        <v>207</v>
      </c>
      <c r="J66" s="2" t="s">
        <v>241</v>
      </c>
      <c r="K66" s="2" t="s">
        <v>118</v>
      </c>
      <c r="L66" s="2" t="s">
        <v>217</v>
      </c>
      <c r="M66" s="2"/>
      <c r="N66" s="2"/>
      <c r="O66" s="2" t="s">
        <v>231</v>
      </c>
    </row>
    <row r="67" spans="1:15" ht="51" x14ac:dyDescent="0.2">
      <c r="A67" s="8"/>
      <c r="B67" t="str">
        <f>HYPERLINK("https://www.onsemi.com/PowerSolutions/product.do?id=CAV4201","CAV4201")</f>
        <v>CAV4201</v>
      </c>
      <c r="C67" t="str">
        <f>HYPERLINK("https://www.onsemi.com/pub/Collateral/CAV4201-D.PDF","CAV4201/D (173.0kB)")</f>
        <v>CAV4201/D (173.0kB)</v>
      </c>
      <c r="D67" t="s">
        <v>242</v>
      </c>
      <c r="E67" s="2" t="s">
        <v>243</v>
      </c>
      <c r="F67" t="s">
        <v>34</v>
      </c>
      <c r="G67" s="2" t="s">
        <v>139</v>
      </c>
      <c r="H67" s="2" t="s">
        <v>235</v>
      </c>
      <c r="I67" s="2" t="s">
        <v>236</v>
      </c>
      <c r="J67" s="2" t="s">
        <v>237</v>
      </c>
      <c r="K67" s="2" t="s">
        <v>233</v>
      </c>
      <c r="L67" s="2" t="s">
        <v>217</v>
      </c>
      <c r="M67" s="2"/>
      <c r="N67" s="2"/>
      <c r="O67" s="2" t="s">
        <v>231</v>
      </c>
    </row>
    <row r="68" spans="1:15" ht="25.5" x14ac:dyDescent="0.2">
      <c r="A68" s="8"/>
      <c r="B68" t="str">
        <f>HYPERLINK("https://www.onsemi.com/PowerSolutions/product.do?id=FAN7340","FAN7340")</f>
        <v>FAN7340</v>
      </c>
      <c r="C68" t="str">
        <f>HYPERLINK("https://www.onsemi.com/pub/Collateral/FAN7340-D.pdf","FAN7340/D (1278kB)")</f>
        <v>FAN7340/D (1278kB)</v>
      </c>
      <c r="D68" t="s">
        <v>244</v>
      </c>
      <c r="E68" s="2" t="s">
        <v>13</v>
      </c>
      <c r="F68" t="s">
        <v>34</v>
      </c>
      <c r="G68" s="2" t="s">
        <v>170</v>
      </c>
      <c r="H68" s="2" t="s">
        <v>245</v>
      </c>
      <c r="I68" s="2" t="s">
        <v>246</v>
      </c>
      <c r="J68" s="2" t="s">
        <v>247</v>
      </c>
      <c r="K68" s="2" t="s">
        <v>248</v>
      </c>
      <c r="L68" s="2" t="s">
        <v>18</v>
      </c>
      <c r="M68" s="2"/>
      <c r="N68" s="2"/>
      <c r="O68" s="2" t="s">
        <v>98</v>
      </c>
    </row>
    <row r="69" spans="1:15" ht="25.5" x14ac:dyDescent="0.2">
      <c r="A69" s="8"/>
      <c r="B69" t="str">
        <f>HYPERLINK("https://www.onsemi.com/PowerSolutions/product.do?id=FAN73402","FAN73402")</f>
        <v>FAN73402</v>
      </c>
      <c r="C69" t="str">
        <f>HYPERLINK("https://www.onsemi.com/pub/Collateral/FAN73402-D.pdf","FAN73402/D (1295kB)")</f>
        <v>FAN73402/D (1295kB)</v>
      </c>
      <c r="D69" t="s">
        <v>244</v>
      </c>
      <c r="E69" s="2" t="s">
        <v>13</v>
      </c>
      <c r="F69" t="s">
        <v>34</v>
      </c>
      <c r="G69" s="2" t="s">
        <v>170</v>
      </c>
      <c r="H69" s="2" t="s">
        <v>245</v>
      </c>
      <c r="I69" s="2" t="s">
        <v>246</v>
      </c>
      <c r="J69" s="2" t="s">
        <v>247</v>
      </c>
      <c r="K69" s="2" t="s">
        <v>248</v>
      </c>
      <c r="L69" s="2" t="s">
        <v>18</v>
      </c>
      <c r="M69" s="2"/>
      <c r="N69" s="2"/>
      <c r="O69" s="2" t="s">
        <v>98</v>
      </c>
    </row>
    <row r="70" spans="1:15" ht="25.5" x14ac:dyDescent="0.2">
      <c r="A70" s="8"/>
      <c r="B70" t="str">
        <f>HYPERLINK("https://www.onsemi.com/PowerSolutions/product.do?id=FL7760","FL7760")</f>
        <v>FL7760</v>
      </c>
      <c r="C70" t="str">
        <f>HYPERLINK("https://www.onsemi.com/pub/Collateral/FL7760-D.PDF","FL7760/D (361kB)")</f>
        <v>FL7760/D (361kB)</v>
      </c>
      <c r="D70" t="s">
        <v>249</v>
      </c>
      <c r="E70" s="2" t="s">
        <v>13</v>
      </c>
      <c r="F70" t="s">
        <v>34</v>
      </c>
      <c r="G70" s="2" t="s">
        <v>139</v>
      </c>
      <c r="H70" s="2" t="s">
        <v>250</v>
      </c>
      <c r="I70" s="2" t="s">
        <v>251</v>
      </c>
      <c r="J70" s="2" t="s">
        <v>252</v>
      </c>
      <c r="K70" s="2" t="s">
        <v>253</v>
      </c>
      <c r="L70" s="2" t="s">
        <v>254</v>
      </c>
      <c r="M70" s="2"/>
      <c r="N70" s="2"/>
      <c r="O70" s="2" t="s">
        <v>255</v>
      </c>
    </row>
    <row r="71" spans="1:15" ht="25.5" x14ac:dyDescent="0.2">
      <c r="A71" s="8"/>
      <c r="B71" t="str">
        <f>HYPERLINK("https://www.onsemi.com/PowerSolutions/product.do?id=LV52204MT","LV52204MT")</f>
        <v>LV52204MT</v>
      </c>
      <c r="C71" t="str">
        <f>HYPERLINK("https://www.onsemi.com/pub/Collateral/ENA2184-D.PDF","ENA2184/D (554kB)")</f>
        <v>ENA2184/D (554kB)</v>
      </c>
      <c r="D71" t="s">
        <v>256</v>
      </c>
      <c r="E71" s="2" t="s">
        <v>13</v>
      </c>
      <c r="F71" t="s">
        <v>34</v>
      </c>
      <c r="G71" s="2" t="s">
        <v>170</v>
      </c>
      <c r="H71" s="2" t="s">
        <v>257</v>
      </c>
      <c r="I71" s="2" t="s">
        <v>207</v>
      </c>
      <c r="J71" s="2" t="s">
        <v>258</v>
      </c>
      <c r="K71" s="2" t="s">
        <v>185</v>
      </c>
      <c r="L71" s="2" t="s">
        <v>147</v>
      </c>
      <c r="M71" s="2"/>
      <c r="N71" s="2"/>
      <c r="O71" s="2" t="s">
        <v>259</v>
      </c>
    </row>
    <row r="72" spans="1:15" ht="25.5" x14ac:dyDescent="0.2">
      <c r="A72" s="8"/>
      <c r="B72" t="str">
        <f>HYPERLINK("https://www.onsemi.com/PowerSolutions/product.do?id=LV52204MU","LV52204MU")</f>
        <v>LV52204MU</v>
      </c>
      <c r="C72" t="str">
        <f>HYPERLINK("https://www.onsemi.com/pub/Collateral/ENA2176-D.PDF","ENA2176/D (631kB)")</f>
        <v>ENA2176/D (631kB)</v>
      </c>
      <c r="D72" t="s">
        <v>256</v>
      </c>
      <c r="E72" s="2" t="s">
        <v>13</v>
      </c>
      <c r="F72" t="s">
        <v>34</v>
      </c>
      <c r="G72" s="2" t="s">
        <v>170</v>
      </c>
      <c r="H72" s="2" t="s">
        <v>257</v>
      </c>
      <c r="I72" s="2" t="s">
        <v>207</v>
      </c>
      <c r="J72" s="2" t="s">
        <v>258</v>
      </c>
      <c r="K72" s="2" t="s">
        <v>185</v>
      </c>
      <c r="L72" s="2" t="s">
        <v>147</v>
      </c>
      <c r="M72" s="2"/>
      <c r="N72" s="2"/>
      <c r="O72" s="2" t="s">
        <v>260</v>
      </c>
    </row>
    <row r="73" spans="1:15" ht="25.5" x14ac:dyDescent="0.2">
      <c r="A73" s="8"/>
      <c r="B73" t="str">
        <f>HYPERLINK("https://www.onsemi.com/PowerSolutions/product.do?id=LV52207AXA","LV52207AXA")</f>
        <v>LV52207AXA</v>
      </c>
      <c r="C73" t="str">
        <f>HYPERLINK("https://www.onsemi.com/pub/Collateral/LV52207AXA-D.PDF","LV52207AXA/D (2184kB)")</f>
        <v>LV52207AXA/D (2184kB)</v>
      </c>
      <c r="D73" t="s">
        <v>261</v>
      </c>
      <c r="E73" s="2" t="s">
        <v>13</v>
      </c>
      <c r="F73" t="s">
        <v>34</v>
      </c>
      <c r="G73" s="2" t="s">
        <v>170</v>
      </c>
      <c r="H73" s="2" t="s">
        <v>257</v>
      </c>
      <c r="I73" s="2" t="s">
        <v>207</v>
      </c>
      <c r="J73" s="2" t="s">
        <v>236</v>
      </c>
      <c r="K73" s="2" t="s">
        <v>136</v>
      </c>
      <c r="L73" s="2" t="s">
        <v>147</v>
      </c>
      <c r="M73" s="2"/>
      <c r="N73" s="2"/>
      <c r="O73" s="2" t="s">
        <v>262</v>
      </c>
    </row>
    <row r="74" spans="1:15" ht="25.5" x14ac:dyDescent="0.2">
      <c r="A74" s="8"/>
      <c r="B74" t="str">
        <f>HYPERLINK("https://www.onsemi.com/PowerSolutions/product.do?id=LV52207NXB","LV52207NXB")</f>
        <v>LV52207NXB</v>
      </c>
      <c r="C74" t="str">
        <f>HYPERLINK("https://www.onsemi.com/pub/Collateral/LV52207NXB-D.PDF","LV52207NXB/D (796kB)")</f>
        <v>LV52207NXB/D (796kB)</v>
      </c>
      <c r="D74" t="s">
        <v>263</v>
      </c>
      <c r="E74" s="2" t="s">
        <v>13</v>
      </c>
      <c r="F74" t="s">
        <v>34</v>
      </c>
      <c r="G74" s="2" t="s">
        <v>170</v>
      </c>
      <c r="H74" s="2" t="s">
        <v>257</v>
      </c>
      <c r="I74" s="2" t="s">
        <v>207</v>
      </c>
      <c r="J74" s="2" t="s">
        <v>236</v>
      </c>
      <c r="K74" s="2" t="s">
        <v>136</v>
      </c>
      <c r="L74" s="2" t="s">
        <v>147</v>
      </c>
      <c r="M74" s="2"/>
      <c r="N74" s="2"/>
      <c r="O74" s="2" t="s">
        <v>262</v>
      </c>
    </row>
    <row r="75" spans="1:15" ht="25.5" x14ac:dyDescent="0.2">
      <c r="A75" s="8"/>
      <c r="B75" t="str">
        <f>HYPERLINK("https://www.onsemi.com/PowerSolutions/product.do?id=LV52207XA","LV52207XA")</f>
        <v>LV52207XA</v>
      </c>
      <c r="C75" t="str">
        <f>HYPERLINK("https://www.onsemi.com/pub/Collateral/ENA2336-D.PDF","ENA2336/D (3663kB)")</f>
        <v>ENA2336/D (3663kB)</v>
      </c>
      <c r="D75" t="s">
        <v>261</v>
      </c>
      <c r="E75" s="2" t="s">
        <v>13</v>
      </c>
      <c r="F75" t="s">
        <v>34</v>
      </c>
      <c r="G75" s="2" t="s">
        <v>170</v>
      </c>
      <c r="H75" s="2" t="s">
        <v>257</v>
      </c>
      <c r="I75" s="2" t="s">
        <v>207</v>
      </c>
      <c r="J75" s="2" t="s">
        <v>236</v>
      </c>
      <c r="K75" s="2" t="s">
        <v>136</v>
      </c>
      <c r="L75" s="2" t="s">
        <v>176</v>
      </c>
      <c r="M75" s="2"/>
      <c r="N75" s="2"/>
      <c r="O75" s="2" t="s">
        <v>262</v>
      </c>
    </row>
    <row r="76" spans="1:15" ht="38.25" x14ac:dyDescent="0.2">
      <c r="A76" s="8"/>
      <c r="B76" t="str">
        <f>HYPERLINK("https://www.onsemi.com/PowerSolutions/product.do?id=NCP3063","NCP3063")</f>
        <v>NCP3063</v>
      </c>
      <c r="C76" t="str">
        <f>HYPERLINK("https://www.onsemi.com/pub/Collateral/NCP3063-D.PDF","NCP3063/D (358.0kB)")</f>
        <v>NCP3063/D (358.0kB)</v>
      </c>
      <c r="D76" t="s">
        <v>264</v>
      </c>
      <c r="E76" s="2" t="s">
        <v>13</v>
      </c>
      <c r="F76" t="s">
        <v>34</v>
      </c>
      <c r="G76" s="2" t="s">
        <v>265</v>
      </c>
      <c r="H76" s="2" t="s">
        <v>215</v>
      </c>
      <c r="I76" s="2" t="s">
        <v>136</v>
      </c>
      <c r="J76" s="2" t="s">
        <v>136</v>
      </c>
      <c r="K76" s="2" t="s">
        <v>266</v>
      </c>
      <c r="L76" s="2" t="s">
        <v>148</v>
      </c>
      <c r="M76" s="2"/>
      <c r="N76" s="2"/>
      <c r="O76" s="2" t="s">
        <v>267</v>
      </c>
    </row>
    <row r="77" spans="1:15" ht="51" x14ac:dyDescent="0.2">
      <c r="A77" s="8"/>
      <c r="B77" t="str">
        <f>HYPERLINK("https://www.onsemi.com/PowerSolutions/product.do?id=NCP3065","NCP3065")</f>
        <v>NCP3065</v>
      </c>
      <c r="C77" t="str">
        <f>HYPERLINK("https://www.onsemi.com/pub/Collateral/NCP3065.PDF","NCP3065 (260kB)")</f>
        <v>NCP3065 (260kB)</v>
      </c>
      <c r="D77" t="s">
        <v>268</v>
      </c>
      <c r="E77" s="2" t="s">
        <v>269</v>
      </c>
      <c r="F77" t="s">
        <v>34</v>
      </c>
      <c r="G77" s="2" t="s">
        <v>265</v>
      </c>
      <c r="H77" s="2" t="s">
        <v>215</v>
      </c>
      <c r="I77" s="2" t="s">
        <v>136</v>
      </c>
      <c r="J77" s="2" t="s">
        <v>136</v>
      </c>
      <c r="K77" s="2" t="s">
        <v>266</v>
      </c>
      <c r="L77" s="2" t="s">
        <v>270</v>
      </c>
      <c r="M77" s="2"/>
      <c r="N77" s="2"/>
      <c r="O77" s="2" t="s">
        <v>267</v>
      </c>
    </row>
    <row r="78" spans="1:15" ht="51" x14ac:dyDescent="0.2">
      <c r="A78" s="8"/>
      <c r="B78" t="str">
        <f>HYPERLINK("https://www.onsemi.com/PowerSolutions/product.do?id=NCP3066","NCP3066")</f>
        <v>NCP3066</v>
      </c>
      <c r="C78" t="str">
        <f>HYPERLINK("https://www.onsemi.com/pub/Collateral/NCP3066-D.PDF","NCP3066/D (1617kB)")</f>
        <v>NCP3066/D (1617kB)</v>
      </c>
      <c r="D78" t="s">
        <v>271</v>
      </c>
      <c r="E78" s="2" t="s">
        <v>269</v>
      </c>
      <c r="F78" t="s">
        <v>34</v>
      </c>
      <c r="G78" s="2" t="s">
        <v>265</v>
      </c>
      <c r="H78" s="2" t="s">
        <v>215</v>
      </c>
      <c r="I78" s="2" t="s">
        <v>136</v>
      </c>
      <c r="J78" s="2" t="s">
        <v>136</v>
      </c>
      <c r="K78" s="2" t="s">
        <v>266</v>
      </c>
      <c r="L78" s="2" t="s">
        <v>270</v>
      </c>
      <c r="M78" s="2"/>
      <c r="N78" s="2"/>
      <c r="O78" s="2" t="s">
        <v>267</v>
      </c>
    </row>
    <row r="79" spans="1:15" ht="25.5" x14ac:dyDescent="0.2">
      <c r="A79" s="8"/>
      <c r="B79" t="str">
        <f>HYPERLINK("https://www.onsemi.com/PowerSolutions/product.do?id=NCP5007","NCP5007")</f>
        <v>NCP5007</v>
      </c>
      <c r="C79" t="str">
        <f>HYPERLINK("https://www.onsemi.com/pub/Collateral/NCP5007-D.PDF","NCP5007/D (148kB)")</f>
        <v>NCP5007/D (148kB)</v>
      </c>
      <c r="D79" t="s">
        <v>272</v>
      </c>
      <c r="E79" s="2" t="s">
        <v>13</v>
      </c>
      <c r="F79" t="s">
        <v>34</v>
      </c>
      <c r="G79" s="2" t="s">
        <v>170</v>
      </c>
      <c r="H79" s="2" t="s">
        <v>257</v>
      </c>
      <c r="I79" s="2" t="s">
        <v>185</v>
      </c>
      <c r="J79" s="2" t="s">
        <v>175</v>
      </c>
      <c r="K79" s="2" t="s">
        <v>76</v>
      </c>
      <c r="L79" s="2" t="s">
        <v>176</v>
      </c>
      <c r="M79" s="2"/>
      <c r="N79" s="2"/>
      <c r="O79" s="2" t="s">
        <v>273</v>
      </c>
    </row>
    <row r="80" spans="1:15" ht="25.5" x14ac:dyDescent="0.2">
      <c r="A80" s="8"/>
      <c r="B80" t="str">
        <f>HYPERLINK("https://www.onsemi.com/PowerSolutions/product.do?id=NCP5030","NCP5030")</f>
        <v>NCP5030</v>
      </c>
      <c r="C80" t="str">
        <f>HYPERLINK("https://www.onsemi.com/pub/Collateral/NCP5030-D.PDF","NCP5030/D (186.0kB)")</f>
        <v>NCP5030/D (186.0kB)</v>
      </c>
      <c r="D80" t="s">
        <v>274</v>
      </c>
      <c r="E80" s="2" t="s">
        <v>13</v>
      </c>
      <c r="F80" t="s">
        <v>34</v>
      </c>
      <c r="G80" s="2" t="s">
        <v>194</v>
      </c>
      <c r="H80" s="2" t="s">
        <v>257</v>
      </c>
      <c r="I80" s="2" t="s">
        <v>207</v>
      </c>
      <c r="J80" s="2" t="s">
        <v>207</v>
      </c>
      <c r="K80" s="2" t="s">
        <v>176</v>
      </c>
      <c r="L80" s="2" t="s">
        <v>29</v>
      </c>
      <c r="M80" s="2"/>
      <c r="N80" s="2"/>
      <c r="O80" s="2" t="s">
        <v>275</v>
      </c>
    </row>
    <row r="81" spans="1:15" ht="25.5" x14ac:dyDescent="0.2">
      <c r="A81" s="8"/>
      <c r="B81" t="str">
        <f>HYPERLINK("https://www.onsemi.com/PowerSolutions/product.do?id=NCP5603","NCP5603")</f>
        <v>NCP5603</v>
      </c>
      <c r="C81" t="str">
        <f>HYPERLINK("https://www.onsemi.com/pub/Collateral/NCP5603-D.PDF","NCP5603/D (148.0kB)")</f>
        <v>NCP5603/D (148.0kB)</v>
      </c>
      <c r="D81" t="s">
        <v>276</v>
      </c>
      <c r="E81" s="2" t="s">
        <v>13</v>
      </c>
      <c r="F81" t="s">
        <v>34</v>
      </c>
      <c r="G81" s="2" t="s">
        <v>210</v>
      </c>
      <c r="H81" s="2" t="s">
        <v>257</v>
      </c>
      <c r="I81" s="2" t="s">
        <v>207</v>
      </c>
      <c r="J81" s="2" t="s">
        <v>207</v>
      </c>
      <c r="K81" s="2" t="s">
        <v>233</v>
      </c>
      <c r="L81" s="2" t="s">
        <v>277</v>
      </c>
      <c r="M81" s="2"/>
      <c r="N81" s="2"/>
      <c r="O81" s="2" t="s">
        <v>183</v>
      </c>
    </row>
    <row r="82" spans="1:15" ht="25.5" x14ac:dyDescent="0.2">
      <c r="A82" s="8"/>
      <c r="B82" t="str">
        <f>HYPERLINK("https://www.onsemi.com/PowerSolutions/product.do?id=NCP5623B","NCP5623B")</f>
        <v>NCP5623B</v>
      </c>
      <c r="C82" t="str">
        <f>HYPERLINK("https://www.onsemi.com/pub/Collateral/NCP5623B-D.PDF","NCP5623B/D (91kB)")</f>
        <v>NCP5623B/D (91kB)</v>
      </c>
      <c r="D82" t="s">
        <v>278</v>
      </c>
      <c r="E82" s="2" t="s">
        <v>13</v>
      </c>
      <c r="F82" t="s">
        <v>34</v>
      </c>
      <c r="G82" s="2" t="s">
        <v>210</v>
      </c>
      <c r="H82" s="2" t="s">
        <v>257</v>
      </c>
      <c r="I82" s="2" t="s">
        <v>207</v>
      </c>
      <c r="J82" s="2" t="s">
        <v>207</v>
      </c>
      <c r="K82" s="2" t="s">
        <v>279</v>
      </c>
      <c r="L82" s="2" t="s">
        <v>217</v>
      </c>
      <c r="M82" s="2"/>
      <c r="N82" s="2"/>
      <c r="O82" s="2" t="s">
        <v>280</v>
      </c>
    </row>
    <row r="83" spans="1:15" ht="25.5" x14ac:dyDescent="0.2">
      <c r="A83" s="8"/>
      <c r="B83" t="str">
        <f>HYPERLINK("https://www.onsemi.com/PowerSolutions/product.do?id=NCP5623C","NCP5623C")</f>
        <v>NCP5623C</v>
      </c>
      <c r="C83" t="str">
        <f>HYPERLINK("https://www.onsemi.com/pub/Collateral/NCP5623C-D.PDF","NCP5623C/D (88kB)")</f>
        <v>NCP5623C/D (88kB)</v>
      </c>
      <c r="D83" t="s">
        <v>281</v>
      </c>
      <c r="E83" s="2" t="s">
        <v>13</v>
      </c>
      <c r="F83" t="s">
        <v>34</v>
      </c>
      <c r="G83" s="2" t="s">
        <v>210</v>
      </c>
      <c r="H83" s="2" t="s">
        <v>257</v>
      </c>
      <c r="I83" s="2" t="s">
        <v>207</v>
      </c>
      <c r="J83" s="2" t="s">
        <v>282</v>
      </c>
      <c r="K83" s="2" t="s">
        <v>283</v>
      </c>
      <c r="L83" s="2" t="s">
        <v>217</v>
      </c>
      <c r="M83" s="2"/>
      <c r="N83" s="2"/>
      <c r="O83" s="2" t="s">
        <v>280</v>
      </c>
    </row>
    <row r="84" spans="1:15" ht="25.5" x14ac:dyDescent="0.2">
      <c r="A84" s="8"/>
      <c r="B84" t="str">
        <f>HYPERLINK("https://www.onsemi.com/PowerSolutions/product.do?id=NCS29001","NCS29001")</f>
        <v>NCS29001</v>
      </c>
      <c r="C84" t="str">
        <f>HYPERLINK("https://www.onsemi.com/pub/Collateral/NCS29001-D.PDF","NCS29001/D (202kB)")</f>
        <v>NCS29001/D (202kB)</v>
      </c>
      <c r="D84" t="s">
        <v>284</v>
      </c>
      <c r="E84" s="2" t="s">
        <v>13</v>
      </c>
      <c r="F84" t="s">
        <v>34</v>
      </c>
      <c r="G84" s="2" t="s">
        <v>170</v>
      </c>
      <c r="H84" s="2" t="s">
        <v>285</v>
      </c>
      <c r="I84" s="2" t="s">
        <v>101</v>
      </c>
      <c r="J84" s="2" t="s">
        <v>156</v>
      </c>
      <c r="K84" s="2" t="s">
        <v>186</v>
      </c>
      <c r="L84" s="2" t="s">
        <v>18</v>
      </c>
      <c r="M84" s="2"/>
      <c r="N84" s="2"/>
      <c r="O84" s="2" t="s">
        <v>286</v>
      </c>
    </row>
    <row r="85" spans="1:15" ht="51" x14ac:dyDescent="0.2">
      <c r="A85" s="8"/>
      <c r="B85" t="str">
        <f>HYPERLINK("https://www.onsemi.com/PowerSolutions/product.do?id=NCV30161","NCV30161")</f>
        <v>NCV30161</v>
      </c>
      <c r="C85" t="str">
        <f>HYPERLINK("https://www.onsemi.com/pub/Collateral/NCV30161-D.PDF","NCV30161/D (296kB)")</f>
        <v>NCV30161/D (296kB)</v>
      </c>
      <c r="D85" t="s">
        <v>182</v>
      </c>
      <c r="E85" s="2" t="s">
        <v>243</v>
      </c>
      <c r="F85" t="s">
        <v>34</v>
      </c>
      <c r="G85" t="s">
        <v>25</v>
      </c>
      <c r="H85" t="s">
        <v>25</v>
      </c>
      <c r="I85" t="s">
        <v>25</v>
      </c>
      <c r="J85" t="s">
        <v>25</v>
      </c>
      <c r="K85" t="s">
        <v>25</v>
      </c>
      <c r="L85" t="s">
        <v>25</v>
      </c>
      <c r="O85" s="2" t="s">
        <v>287</v>
      </c>
    </row>
    <row r="86" spans="1:15" ht="51" x14ac:dyDescent="0.2">
      <c r="A86" s="8"/>
      <c r="B86" t="str">
        <f>HYPERLINK("https://www.onsemi.com/PowerSolutions/product.do?id=NCV78247","NCV78247")</f>
        <v>NCV78247</v>
      </c>
      <c r="C86" t="str">
        <f>HYPERLINK("https://www.onsemi.com/pub/Collateral/NCV78247-D.PDF","NCV78247/D (381kB)")</f>
        <v>NCV78247/D (381kB)</v>
      </c>
      <c r="D86" t="s">
        <v>288</v>
      </c>
      <c r="E86" s="2" t="s">
        <v>243</v>
      </c>
      <c r="F86" t="s">
        <v>34</v>
      </c>
      <c r="G86" s="2" t="s">
        <v>158</v>
      </c>
      <c r="H86" s="2" t="s">
        <v>289</v>
      </c>
      <c r="I86" s="2" t="s">
        <v>136</v>
      </c>
      <c r="J86" s="2" t="s">
        <v>290</v>
      </c>
      <c r="K86" s="2" t="s">
        <v>180</v>
      </c>
      <c r="L86" t="s">
        <v>25</v>
      </c>
      <c r="O86" s="2" t="s">
        <v>291</v>
      </c>
    </row>
    <row r="87" spans="1:15" ht="51" x14ac:dyDescent="0.2">
      <c r="A87" s="8"/>
      <c r="B87" t="str">
        <f>HYPERLINK("https://www.onsemi.com/PowerSolutions/product.do?id=NCV78663","NCV78663")</f>
        <v>NCV78663</v>
      </c>
      <c r="C87" t="str">
        <f>HYPERLINK("https://www.onsemi.com/pub/Collateral/NCV78663-D.PDF","NCV78663/D (578.0kB)")</f>
        <v>NCV78663/D (578.0kB)</v>
      </c>
      <c r="D87" t="s">
        <v>292</v>
      </c>
      <c r="E87" s="2" t="s">
        <v>243</v>
      </c>
      <c r="F87" t="s">
        <v>34</v>
      </c>
      <c r="G87" s="2" t="s">
        <v>194</v>
      </c>
      <c r="H87" s="2" t="s">
        <v>293</v>
      </c>
      <c r="I87" s="2" t="s">
        <v>136</v>
      </c>
      <c r="J87" s="2" t="s">
        <v>294</v>
      </c>
      <c r="K87" s="2" t="s">
        <v>295</v>
      </c>
      <c r="L87" s="2" t="s">
        <v>233</v>
      </c>
      <c r="M87" s="2"/>
      <c r="N87" s="2"/>
      <c r="O87" s="2" t="s">
        <v>291</v>
      </c>
    </row>
    <row r="88" spans="1:15" ht="51" x14ac:dyDescent="0.2">
      <c r="A88" s="8"/>
      <c r="B88" t="str">
        <f>HYPERLINK("https://www.onsemi.com/PowerSolutions/product.do?id=NCV78702","NCV78702")</f>
        <v>NCV78702</v>
      </c>
      <c r="C88" t="str">
        <f>HYPERLINK("https://www.onsemi.com/pub/Collateral/NCV78702-D.PDF","NCV78702/D (556kB)")</f>
        <v>NCV78702/D (556kB)</v>
      </c>
      <c r="D88" t="s">
        <v>296</v>
      </c>
      <c r="E88" s="2" t="s">
        <v>243</v>
      </c>
      <c r="F88" t="s">
        <v>34</v>
      </c>
      <c r="G88" s="2" t="s">
        <v>170</v>
      </c>
      <c r="H88" s="2" t="s">
        <v>293</v>
      </c>
      <c r="I88" s="2" t="s">
        <v>155</v>
      </c>
      <c r="J88" s="2" t="s">
        <v>297</v>
      </c>
      <c r="K88" t="s">
        <v>25</v>
      </c>
      <c r="L88" s="2" t="s">
        <v>233</v>
      </c>
      <c r="M88" s="2"/>
      <c r="N88" s="2"/>
      <c r="O88" s="2" t="s">
        <v>298</v>
      </c>
    </row>
    <row r="89" spans="1:15" ht="51" x14ac:dyDescent="0.2">
      <c r="A89" s="8"/>
      <c r="B89" t="str">
        <f>HYPERLINK("https://www.onsemi.com/PowerSolutions/product.do?id=NCV78703","NCV78703")</f>
        <v>NCV78703</v>
      </c>
      <c r="C89" t="str">
        <f>HYPERLINK("https://www.onsemi.com/pub/Collateral/NCV78703-D.PDF","NCV78703/D (422kB)")</f>
        <v>NCV78703/D (422kB)</v>
      </c>
      <c r="D89" t="s">
        <v>296</v>
      </c>
      <c r="E89" s="2" t="s">
        <v>243</v>
      </c>
      <c r="F89" t="s">
        <v>34</v>
      </c>
      <c r="G89" s="2" t="s">
        <v>170</v>
      </c>
      <c r="H89" s="2" t="s">
        <v>293</v>
      </c>
      <c r="I89" s="2" t="s">
        <v>155</v>
      </c>
      <c r="J89" s="2" t="s">
        <v>297</v>
      </c>
      <c r="K89" t="s">
        <v>25</v>
      </c>
      <c r="L89" s="2" t="s">
        <v>233</v>
      </c>
      <c r="M89" s="2"/>
      <c r="N89" s="2"/>
      <c r="O89" s="2" t="s">
        <v>299</v>
      </c>
    </row>
    <row r="90" spans="1:15" ht="51" x14ac:dyDescent="0.2">
      <c r="A90" s="8"/>
      <c r="B90" t="str">
        <f>HYPERLINK("https://www.onsemi.com/PowerSolutions/product.do?id=NCV78723","NCV78723")</f>
        <v>NCV78723</v>
      </c>
      <c r="C90" t="str">
        <f>HYPERLINK("https://www.onsemi.com/pub/Collateral/NCV78723-D.PDF","NCV78723/D (390kB)")</f>
        <v>NCV78723/D (390kB)</v>
      </c>
      <c r="D90" t="s">
        <v>300</v>
      </c>
      <c r="E90" s="2" t="s">
        <v>243</v>
      </c>
      <c r="F90" t="s">
        <v>34</v>
      </c>
      <c r="G90" s="2" t="s">
        <v>139</v>
      </c>
      <c r="H90" s="2" t="s">
        <v>301</v>
      </c>
      <c r="I90" s="2" t="s">
        <v>302</v>
      </c>
      <c r="J90" s="2" t="s">
        <v>302</v>
      </c>
      <c r="K90" s="2" t="s">
        <v>303</v>
      </c>
      <c r="L90" s="2" t="s">
        <v>233</v>
      </c>
      <c r="M90" s="2"/>
      <c r="N90" s="2"/>
      <c r="O90" s="2" t="s">
        <v>304</v>
      </c>
    </row>
    <row r="91" spans="1:15" ht="51" x14ac:dyDescent="0.2">
      <c r="A91" s="8"/>
      <c r="B91" t="str">
        <f>HYPERLINK("https://www.onsemi.com/PowerSolutions/product.do?id=NCV78763","NCV78763")</f>
        <v>NCV78763</v>
      </c>
      <c r="C91" t="str">
        <f>HYPERLINK("https://www.onsemi.com/pub/Collateral/NCV78763-D.PDF","NCV78763/D (730kB)")</f>
        <v>NCV78763/D (730kB)</v>
      </c>
      <c r="D91" t="s">
        <v>305</v>
      </c>
      <c r="E91" s="2" t="s">
        <v>243</v>
      </c>
      <c r="F91" t="s">
        <v>34</v>
      </c>
      <c r="G91" s="2" t="s">
        <v>194</v>
      </c>
      <c r="H91" s="2" t="s">
        <v>247</v>
      </c>
      <c r="I91" s="2" t="s">
        <v>136</v>
      </c>
      <c r="J91" s="2" t="s">
        <v>294</v>
      </c>
      <c r="K91" s="2" t="s">
        <v>303</v>
      </c>
      <c r="L91" s="2" t="s">
        <v>306</v>
      </c>
      <c r="M91" s="2"/>
      <c r="N91" s="2"/>
      <c r="O91" s="2" t="s">
        <v>307</v>
      </c>
    </row>
    <row r="92" spans="1:15" ht="51" x14ac:dyDescent="0.2">
      <c r="A92" s="8"/>
      <c r="B92" t="str">
        <f>HYPERLINK("https://www.onsemi.com/PowerSolutions/product.do?id=NCV78825","NCV78825")</f>
        <v>NCV78825</v>
      </c>
      <c r="C92" t="str">
        <f>HYPERLINK("https://www.onsemi.com/pub/Collateral/NCV78825-D.PDF","NCV78825/D (405kB)")</f>
        <v>NCV78825/D (405kB)</v>
      </c>
      <c r="D92" t="s">
        <v>308</v>
      </c>
      <c r="E92" s="2" t="s">
        <v>243</v>
      </c>
      <c r="F92" t="s">
        <v>34</v>
      </c>
      <c r="G92" s="2" t="s">
        <v>139</v>
      </c>
      <c r="H92" s="2" t="s">
        <v>216</v>
      </c>
      <c r="I92" s="2" t="s">
        <v>302</v>
      </c>
      <c r="J92" s="2" t="s">
        <v>302</v>
      </c>
      <c r="K92" s="2" t="s">
        <v>309</v>
      </c>
      <c r="L92" s="2" t="s">
        <v>233</v>
      </c>
      <c r="M92" s="2"/>
      <c r="N92" s="2"/>
      <c r="O92" s="2" t="s">
        <v>291</v>
      </c>
    </row>
    <row r="93" spans="1:15" ht="25.5" x14ac:dyDescent="0.2">
      <c r="A93" s="5" t="s">
        <v>403</v>
      </c>
      <c r="B93" t="str">
        <f>HYPERLINK("https://www.onsemi.com/PowerSolutions/product.do?id=LV52511MN","LV52511MN")</f>
        <v>LV52511MN</v>
      </c>
      <c r="C93" t="str">
        <f>HYPERLINK("https://www.onsemi.com/pub/Collateral/LV52511MNZ-D.PDF","LV52511MNZ/D (454kB)")</f>
        <v>LV52511MNZ/D (454kB)</v>
      </c>
      <c r="D93" t="s">
        <v>313</v>
      </c>
      <c r="E93" s="2" t="s">
        <v>13</v>
      </c>
      <c r="F93" t="s">
        <v>14</v>
      </c>
      <c r="I93" t="s">
        <v>25</v>
      </c>
      <c r="K93" t="s">
        <v>25</v>
      </c>
      <c r="M93" t="s">
        <v>25</v>
      </c>
      <c r="N93" t="s">
        <v>25</v>
      </c>
      <c r="O93" s="2" t="s">
        <v>314</v>
      </c>
    </row>
    <row r="94" spans="1:15" ht="38.25" x14ac:dyDescent="0.2">
      <c r="A94" s="6"/>
      <c r="B94" t="str">
        <f>HYPERLINK("https://www.onsemi.com/PowerSolutions/product.do?id=CAT4002A","CAT4002A")</f>
        <v>CAT4002A</v>
      </c>
      <c r="C94" t="str">
        <f>HYPERLINK("https://www.onsemi.com/pub/Collateral/CAT4002A-D.PDF","CAT4002A/D (165.0kB)")</f>
        <v>CAT4002A/D (165.0kB)</v>
      </c>
      <c r="D94" t="s">
        <v>315</v>
      </c>
      <c r="E94" s="2" t="s">
        <v>13</v>
      </c>
      <c r="F94" t="s">
        <v>34</v>
      </c>
      <c r="I94" s="2" t="s">
        <v>207</v>
      </c>
      <c r="J94" s="2"/>
      <c r="K94" s="2" t="s">
        <v>136</v>
      </c>
      <c r="L94" s="2"/>
      <c r="M94" s="2" t="s">
        <v>180</v>
      </c>
      <c r="N94" s="2" t="s">
        <v>206</v>
      </c>
      <c r="O94" s="2" t="s">
        <v>316</v>
      </c>
    </row>
    <row r="95" spans="1:15" ht="25.5" x14ac:dyDescent="0.2">
      <c r="A95" s="6"/>
      <c r="B95" t="str">
        <f>HYPERLINK("https://www.onsemi.com/PowerSolutions/product.do?id=CAT4004A","CAT4004A")</f>
        <v>CAT4004A</v>
      </c>
      <c r="C95" t="str">
        <f>HYPERLINK("https://www.onsemi.com/pub/Collateral/CAT4004A-D.PDF","CAT4004A/D (165.0kB)")</f>
        <v>CAT4004A/D (165.0kB)</v>
      </c>
      <c r="D95" t="s">
        <v>317</v>
      </c>
      <c r="E95" s="2" t="s">
        <v>13</v>
      </c>
      <c r="F95" t="s">
        <v>34</v>
      </c>
      <c r="I95" s="2" t="s">
        <v>207</v>
      </c>
      <c r="J95" s="2"/>
      <c r="K95" s="2" t="s">
        <v>136</v>
      </c>
      <c r="L95" s="2"/>
      <c r="M95" s="2" t="s">
        <v>180</v>
      </c>
      <c r="N95" s="2" t="s">
        <v>247</v>
      </c>
      <c r="O95" s="2" t="s">
        <v>318</v>
      </c>
    </row>
    <row r="96" spans="1:15" ht="25.5" x14ac:dyDescent="0.2">
      <c r="A96" s="6"/>
      <c r="B96" t="str">
        <f>HYPERLINK("https://www.onsemi.com/PowerSolutions/product.do?id=CAT4004B","CAT4004B")</f>
        <v>CAT4004B</v>
      </c>
      <c r="C96" t="str">
        <f>HYPERLINK("https://www.onsemi.com/pub/Collateral/CAT4003B-D.PDF","CAT4003B/D (178.0kB)")</f>
        <v>CAT4003B/D (178.0kB)</v>
      </c>
      <c r="D96" t="s">
        <v>319</v>
      </c>
      <c r="E96" s="2" t="s">
        <v>13</v>
      </c>
      <c r="F96" t="s">
        <v>34</v>
      </c>
      <c r="I96" s="2" t="s">
        <v>207</v>
      </c>
      <c r="J96" s="2"/>
      <c r="K96" s="2" t="s">
        <v>76</v>
      </c>
      <c r="L96" s="2"/>
      <c r="M96" s="2" t="s">
        <v>180</v>
      </c>
      <c r="N96" s="2" t="s">
        <v>247</v>
      </c>
      <c r="O96" s="2" t="s">
        <v>318</v>
      </c>
    </row>
    <row r="97" spans="1:15" ht="25.5" x14ac:dyDescent="0.2">
      <c r="A97" s="6"/>
      <c r="B97" t="str">
        <f>HYPERLINK("https://www.onsemi.com/PowerSolutions/product.do?id=CAT4008","CAT4008")</f>
        <v>CAT4008</v>
      </c>
      <c r="C97" t="str">
        <f>HYPERLINK("https://www.onsemi.com/pub/Collateral/CAT4008-D.PDF","CAT4008/D (89kB)")</f>
        <v>CAT4008/D (89kB)</v>
      </c>
      <c r="D97" t="s">
        <v>320</v>
      </c>
      <c r="E97" s="2" t="s">
        <v>13</v>
      </c>
      <c r="F97" t="s">
        <v>34</v>
      </c>
      <c r="I97" s="2" t="s">
        <v>207</v>
      </c>
      <c r="J97" s="2"/>
      <c r="K97" s="2" t="s">
        <v>212</v>
      </c>
      <c r="L97" s="2"/>
      <c r="M97" s="2" t="s">
        <v>321</v>
      </c>
      <c r="N97" s="2" t="s">
        <v>321</v>
      </c>
      <c r="O97" s="2" t="s">
        <v>322</v>
      </c>
    </row>
    <row r="98" spans="1:15" ht="51" x14ac:dyDescent="0.2">
      <c r="A98" s="6"/>
      <c r="B98" t="str">
        <f>HYPERLINK("https://www.onsemi.com/PowerSolutions/product.do?id=CAT4016","CAT4016")</f>
        <v>CAT4016</v>
      </c>
      <c r="C98" t="str">
        <f>HYPERLINK("https://www.onsemi.com/pub/Collateral/CAT4016-D.PDF","CAT4016/D (119kB)")</f>
        <v>CAT4016/D (119kB)</v>
      </c>
      <c r="D98" t="s">
        <v>323</v>
      </c>
      <c r="E98" s="2" t="s">
        <v>269</v>
      </c>
      <c r="F98" t="s">
        <v>34</v>
      </c>
      <c r="I98" s="2" t="s">
        <v>207</v>
      </c>
      <c r="J98" s="2"/>
      <c r="K98" s="2" t="s">
        <v>324</v>
      </c>
      <c r="L98" s="2"/>
      <c r="M98" s="2" t="s">
        <v>325</v>
      </c>
      <c r="N98" s="2" t="s">
        <v>326</v>
      </c>
      <c r="O98" s="2" t="s">
        <v>327</v>
      </c>
    </row>
    <row r="99" spans="1:15" ht="25.5" x14ac:dyDescent="0.2">
      <c r="A99" s="6"/>
      <c r="B99" t="str">
        <f>HYPERLINK("https://www.onsemi.com/PowerSolutions/product.do?id=CAT4026","CAT4026")</f>
        <v>CAT4026</v>
      </c>
      <c r="C99" t="str">
        <f>HYPERLINK("https://www.onsemi.com/pub/Collateral/CAT4026-D.PDF","CAT4026/D (324.0kB)")</f>
        <v>CAT4026/D (324.0kB)</v>
      </c>
      <c r="D99" t="s">
        <v>328</v>
      </c>
      <c r="E99" s="2" t="s">
        <v>13</v>
      </c>
      <c r="F99" t="s">
        <v>34</v>
      </c>
      <c r="I99" s="2" t="s">
        <v>207</v>
      </c>
      <c r="J99" s="2"/>
      <c r="K99" s="2" t="s">
        <v>186</v>
      </c>
      <c r="L99" s="2"/>
      <c r="M99" s="2" t="s">
        <v>279</v>
      </c>
      <c r="N99" s="2" t="s">
        <v>216</v>
      </c>
      <c r="O99" s="2" t="s">
        <v>41</v>
      </c>
    </row>
    <row r="100" spans="1:15" ht="25.5" x14ac:dyDescent="0.2">
      <c r="A100" s="6"/>
      <c r="B100" t="str">
        <f>HYPERLINK("https://www.onsemi.com/PowerSolutions/product.do?id=CAT4104","CAT4104")</f>
        <v>CAT4104</v>
      </c>
      <c r="C100" t="str">
        <f>HYPERLINK("https://www.onsemi.com/pub/Collateral/CAT4104-D.PDF","CAT4104/D (178.0kB)")</f>
        <v>CAT4104/D (178.0kB)</v>
      </c>
      <c r="D100" t="s">
        <v>329</v>
      </c>
      <c r="E100" s="2" t="s">
        <v>13</v>
      </c>
      <c r="F100" t="s">
        <v>34</v>
      </c>
      <c r="I100" s="2" t="s">
        <v>207</v>
      </c>
      <c r="J100" s="2"/>
      <c r="K100" s="2" t="s">
        <v>29</v>
      </c>
      <c r="L100" s="2"/>
      <c r="M100" s="2" t="s">
        <v>321</v>
      </c>
      <c r="N100" s="2" t="s">
        <v>247</v>
      </c>
      <c r="O100" s="2" t="s">
        <v>330</v>
      </c>
    </row>
    <row r="101" spans="1:15" ht="51" x14ac:dyDescent="0.2">
      <c r="A101" s="6"/>
      <c r="B101" t="str">
        <f>HYPERLINK("https://www.onsemi.com/PowerSolutions/product.do?id=CAT4109","CAT4109")</f>
        <v>CAT4109</v>
      </c>
      <c r="C101" t="str">
        <f>HYPERLINK("https://www.onsemi.com/pub/Collateral/CAT4109-D.PDF","CAT4109/D (181kB)")</f>
        <v>CAT4109/D (181kB)</v>
      </c>
      <c r="D101" t="s">
        <v>331</v>
      </c>
      <c r="E101" s="2" t="s">
        <v>269</v>
      </c>
      <c r="F101" t="s">
        <v>34</v>
      </c>
      <c r="I101" s="2" t="s">
        <v>199</v>
      </c>
      <c r="J101" s="2"/>
      <c r="K101" s="2" t="s">
        <v>332</v>
      </c>
      <c r="L101" s="2"/>
      <c r="M101" s="2" t="s">
        <v>333</v>
      </c>
      <c r="N101" s="2" t="s">
        <v>215</v>
      </c>
      <c r="O101" s="2" t="s">
        <v>98</v>
      </c>
    </row>
    <row r="102" spans="1:15" ht="25.5" x14ac:dyDescent="0.2">
      <c r="A102" s="6"/>
      <c r="B102" t="str">
        <f>HYPERLINK("https://www.onsemi.com/PowerSolutions/product.do?id=FAN5341","FAN5341")</f>
        <v>FAN5341</v>
      </c>
      <c r="C102" t="str">
        <f>HYPERLINK("https://www.onsemi.com/pub/Collateral/FAN5341-D.PDF","FAN5341/D (649kB)")</f>
        <v>FAN5341/D (649kB)</v>
      </c>
      <c r="D102" t="s">
        <v>334</v>
      </c>
      <c r="E102" s="2" t="s">
        <v>13</v>
      </c>
      <c r="F102" t="s">
        <v>34</v>
      </c>
      <c r="I102" s="2" t="s">
        <v>207</v>
      </c>
      <c r="J102" s="2"/>
      <c r="K102" s="2" t="s">
        <v>86</v>
      </c>
      <c r="L102" s="2"/>
      <c r="M102" s="2" t="s">
        <v>293</v>
      </c>
      <c r="N102" s="2" t="s">
        <v>180</v>
      </c>
      <c r="O102" s="2" t="s">
        <v>260</v>
      </c>
    </row>
    <row r="103" spans="1:15" ht="25.5" x14ac:dyDescent="0.2">
      <c r="A103" s="6"/>
      <c r="B103" t="str">
        <f>HYPERLINK("https://www.onsemi.com/PowerSolutions/product.do?id=FAN5622","FAN5622")</f>
        <v>FAN5622</v>
      </c>
      <c r="C103" t="str">
        <f>HYPERLINK("https://www.onsemi.com/pub/Collateral/FAN5626-D.pdf","FAN5626/D (2073kB)")</f>
        <v>FAN5626/D (2073kB)</v>
      </c>
      <c r="D103" t="s">
        <v>335</v>
      </c>
      <c r="E103" s="2" t="s">
        <v>13</v>
      </c>
      <c r="F103" t="s">
        <v>34</v>
      </c>
      <c r="I103" s="2" t="s">
        <v>207</v>
      </c>
      <c r="J103" s="2"/>
      <c r="K103" s="2" t="s">
        <v>290</v>
      </c>
      <c r="L103" s="2"/>
      <c r="M103" s="2" t="s">
        <v>180</v>
      </c>
      <c r="N103" s="2" t="s">
        <v>206</v>
      </c>
      <c r="O103" s="2" t="s">
        <v>208</v>
      </c>
    </row>
    <row r="104" spans="1:15" ht="25.5" x14ac:dyDescent="0.2">
      <c r="A104" s="6"/>
      <c r="B104" t="str">
        <f>HYPERLINK("https://www.onsemi.com/PowerSolutions/product.do?id=FAN5624","FAN5624")</f>
        <v>FAN5624</v>
      </c>
      <c r="C104" t="str">
        <f>HYPERLINK("https://www.onsemi.com/pub/Collateral/FAN5626-D.pdf","FAN5626/D (2073kB)")</f>
        <v>FAN5626/D (2073kB)</v>
      </c>
      <c r="D104" t="s">
        <v>336</v>
      </c>
      <c r="E104" s="2" t="s">
        <v>13</v>
      </c>
      <c r="F104" t="s">
        <v>34</v>
      </c>
      <c r="I104" s="2" t="s">
        <v>207</v>
      </c>
      <c r="J104" s="2"/>
      <c r="K104" s="2" t="s">
        <v>219</v>
      </c>
      <c r="L104" s="2"/>
      <c r="M104" s="2" t="s">
        <v>180</v>
      </c>
      <c r="N104" s="2" t="s">
        <v>247</v>
      </c>
      <c r="O104" s="2" t="s">
        <v>337</v>
      </c>
    </row>
    <row r="105" spans="1:15" ht="25.5" x14ac:dyDescent="0.2">
      <c r="A105" s="6"/>
      <c r="B105" t="str">
        <f>HYPERLINK("https://www.onsemi.com/PowerSolutions/product.do?id=FAN5626","FAN5626")</f>
        <v>FAN5626</v>
      </c>
      <c r="C105" t="str">
        <f>HYPERLINK("https://www.onsemi.com/pub/Collateral/FAN5626-D.pdf","FAN5626/D (2073kB)")</f>
        <v>FAN5626/D (2073kB)</v>
      </c>
      <c r="D105" t="s">
        <v>338</v>
      </c>
      <c r="E105" s="2" t="s">
        <v>13</v>
      </c>
      <c r="F105" t="s">
        <v>34</v>
      </c>
      <c r="I105" s="2" t="s">
        <v>207</v>
      </c>
      <c r="J105" s="2"/>
      <c r="K105" s="2" t="s">
        <v>339</v>
      </c>
      <c r="L105" s="2"/>
      <c r="M105" s="2" t="s">
        <v>180</v>
      </c>
      <c r="N105" s="2" t="s">
        <v>216</v>
      </c>
      <c r="O105" s="2" t="s">
        <v>337</v>
      </c>
    </row>
    <row r="106" spans="1:15" ht="25.5" x14ac:dyDescent="0.2">
      <c r="A106" s="6"/>
      <c r="B106" t="str">
        <f>HYPERLINK("https://www.onsemi.com/PowerSolutions/product.do?id=FAN5640","FAN5640")</f>
        <v>FAN5640</v>
      </c>
      <c r="C106" t="str">
        <f>HYPERLINK("https://www.onsemi.com/pub/Collateral/FAN5640-D.pdf","FAN5640/D (625kB)")</f>
        <v>FAN5640/D (625kB)</v>
      </c>
      <c r="D106" t="s">
        <v>340</v>
      </c>
      <c r="E106" s="2" t="s">
        <v>13</v>
      </c>
      <c r="F106" t="s">
        <v>34</v>
      </c>
      <c r="I106" s="2" t="s">
        <v>185</v>
      </c>
      <c r="J106" s="2"/>
      <c r="K106" s="2" t="s">
        <v>76</v>
      </c>
      <c r="L106" s="2"/>
      <c r="M106" s="2" t="s">
        <v>247</v>
      </c>
      <c r="N106" s="2" t="s">
        <v>206</v>
      </c>
      <c r="O106" s="2" t="s">
        <v>341</v>
      </c>
    </row>
    <row r="107" spans="1:15" ht="25.5" x14ac:dyDescent="0.2">
      <c r="A107" s="6"/>
      <c r="B107" t="str">
        <f>HYPERLINK("https://www.onsemi.com/PowerSolutions/product.do?id=FAN5646","FAN5646")</f>
        <v>FAN5646</v>
      </c>
      <c r="C107" t="str">
        <f>HYPERLINK("https://www.onsemi.com/pub/Collateral/FAN5646-D.pdf","FAN5646/D (1108kB)")</f>
        <v>FAN5646/D (1108kB)</v>
      </c>
      <c r="D107" t="s">
        <v>342</v>
      </c>
      <c r="E107" s="2" t="s">
        <v>13</v>
      </c>
      <c r="F107" t="s">
        <v>34</v>
      </c>
      <c r="I107" s="2" t="s">
        <v>207</v>
      </c>
      <c r="J107" s="2"/>
      <c r="K107" s="2" t="s">
        <v>185</v>
      </c>
      <c r="L107" s="2"/>
      <c r="M107" s="2" t="s">
        <v>180</v>
      </c>
      <c r="N107" s="2" t="s">
        <v>180</v>
      </c>
      <c r="O107" s="2" t="s">
        <v>343</v>
      </c>
    </row>
    <row r="108" spans="1:15" ht="51" x14ac:dyDescent="0.2">
      <c r="A108" s="6"/>
      <c r="B108" t="str">
        <f>HYPERLINK("https://www.onsemi.com/PowerSolutions/product.do?id=FAN5702","FAN5702")</f>
        <v>FAN5702</v>
      </c>
      <c r="C108" t="str">
        <f>HYPERLINK("https://www.onsemi.com/pub/Collateral/FAN5702-D.pdf","FAN5702/D (1371kB)")</f>
        <v>FAN5702/D (1371kB)</v>
      </c>
      <c r="D108" t="s">
        <v>344</v>
      </c>
      <c r="E108" s="2" t="s">
        <v>13</v>
      </c>
      <c r="F108" t="s">
        <v>34</v>
      </c>
      <c r="I108" s="2" t="s">
        <v>293</v>
      </c>
      <c r="J108" s="2"/>
      <c r="K108" s="2" t="s">
        <v>345</v>
      </c>
      <c r="L108" s="2"/>
      <c r="M108" s="2" t="s">
        <v>180</v>
      </c>
      <c r="N108" s="2" t="s">
        <v>216</v>
      </c>
      <c r="O108" s="2" t="s">
        <v>346</v>
      </c>
    </row>
    <row r="109" spans="1:15" ht="51" x14ac:dyDescent="0.2">
      <c r="A109" s="6"/>
      <c r="B109" t="str">
        <f>HYPERLINK("https://www.onsemi.com/PowerSolutions/product.do?id=LC75760UJA","LC75760UJA")</f>
        <v>LC75760UJA</v>
      </c>
      <c r="C109" t="str">
        <f>HYPERLINK("https://www.onsemi.com/pub/Collateral/LC75760UJA-D.PDF","LC75760UJA/D (415kB)")</f>
        <v>LC75760UJA/D (415kB)</v>
      </c>
      <c r="D109" t="s">
        <v>347</v>
      </c>
      <c r="E109" s="2" t="s">
        <v>243</v>
      </c>
      <c r="F109" t="s">
        <v>34</v>
      </c>
      <c r="I109" s="2" t="s">
        <v>207</v>
      </c>
      <c r="J109" s="2"/>
      <c r="K109" s="2" t="s">
        <v>76</v>
      </c>
      <c r="L109" s="2"/>
      <c r="M109" s="2" t="s">
        <v>180</v>
      </c>
      <c r="N109" s="2" t="s">
        <v>348</v>
      </c>
      <c r="O109" s="2" t="s">
        <v>349</v>
      </c>
    </row>
    <row r="110" spans="1:15" ht="25.5" x14ac:dyDescent="0.2">
      <c r="A110" s="6"/>
      <c r="B110" t="str">
        <f>HYPERLINK("https://www.onsemi.com/PowerSolutions/product.do?id=LV5234V","LV5234V")</f>
        <v>LV5234V</v>
      </c>
      <c r="C110" t="str">
        <f>HYPERLINK("https://www.onsemi.com/pub/Collateral/ENA1936-D.PDF","ENA1936/D (418kB)")</f>
        <v>ENA1936/D (418kB)</v>
      </c>
      <c r="D110" t="s">
        <v>350</v>
      </c>
      <c r="E110" s="2" t="s">
        <v>13</v>
      </c>
      <c r="F110" t="s">
        <v>34</v>
      </c>
      <c r="I110" s="2" t="s">
        <v>207</v>
      </c>
      <c r="J110" s="2"/>
      <c r="K110" s="2" t="s">
        <v>118</v>
      </c>
      <c r="L110" s="2"/>
      <c r="M110" s="2" t="s">
        <v>186</v>
      </c>
      <c r="N110" s="2" t="s">
        <v>351</v>
      </c>
      <c r="O110" s="2" t="s">
        <v>352</v>
      </c>
    </row>
    <row r="111" spans="1:15" ht="25.5" x14ac:dyDescent="0.2">
      <c r="A111" s="6"/>
      <c r="B111" t="str">
        <f>HYPERLINK("https://www.onsemi.com/PowerSolutions/product.do?id=LV5235V","LV5235V")</f>
        <v>LV5235V</v>
      </c>
      <c r="C111" t="str">
        <f>HYPERLINK("https://www.onsemi.com/pub/Collateral/ENA1941-D.PDF","ENA1941/D (512kB)")</f>
        <v>ENA1941/D (512kB)</v>
      </c>
      <c r="D111" t="s">
        <v>353</v>
      </c>
      <c r="E111" s="2" t="s">
        <v>13</v>
      </c>
      <c r="F111" t="s">
        <v>34</v>
      </c>
      <c r="I111" s="2" t="s">
        <v>207</v>
      </c>
      <c r="J111" s="2"/>
      <c r="K111" s="2" t="s">
        <v>354</v>
      </c>
      <c r="L111" s="2"/>
      <c r="M111" s="2" t="s">
        <v>245</v>
      </c>
      <c r="N111" s="2" t="s">
        <v>326</v>
      </c>
      <c r="O111" s="2" t="s">
        <v>355</v>
      </c>
    </row>
    <row r="112" spans="1:15" ht="25.5" x14ac:dyDescent="0.2">
      <c r="A112" s="6"/>
      <c r="B112" t="str">
        <f>HYPERLINK("https://www.onsemi.com/PowerSolutions/product.do?id=LV5236V","LV5236V")</f>
        <v>LV5236V</v>
      </c>
      <c r="C112" t="str">
        <f>HYPERLINK("https://www.onsemi.com/pub/Collateral/ENA1943-D.PDF","ENA1943/D (533kB)")</f>
        <v>ENA1943/D (533kB)</v>
      </c>
      <c r="D112" t="s">
        <v>356</v>
      </c>
      <c r="E112" s="2" t="s">
        <v>13</v>
      </c>
      <c r="F112" t="s">
        <v>34</v>
      </c>
      <c r="I112" s="2" t="s">
        <v>207</v>
      </c>
      <c r="J112" s="2"/>
      <c r="K112" s="2" t="s">
        <v>354</v>
      </c>
      <c r="L112" s="2"/>
      <c r="M112" s="2" t="s">
        <v>186</v>
      </c>
      <c r="N112" s="2" t="s">
        <v>102</v>
      </c>
      <c r="O112" s="2" t="s">
        <v>355</v>
      </c>
    </row>
    <row r="113" spans="1:15" ht="25.5" x14ac:dyDescent="0.2">
      <c r="A113" s="6"/>
      <c r="B113" t="str">
        <f>HYPERLINK("https://www.onsemi.com/PowerSolutions/product.do?id=LV5237JA","LV5237JA")</f>
        <v>LV5237JA</v>
      </c>
      <c r="C113" t="str">
        <f>HYPERLINK("https://www.onsemi.com/pub/Collateral/LV5237JA-D.PDF","LV5237JA/D (533kB)")</f>
        <v>LV5237JA/D (533kB)</v>
      </c>
      <c r="D113" t="s">
        <v>357</v>
      </c>
      <c r="E113" s="2" t="s">
        <v>13</v>
      </c>
      <c r="F113" t="s">
        <v>34</v>
      </c>
      <c r="I113" s="2" t="s">
        <v>358</v>
      </c>
      <c r="J113" s="2"/>
      <c r="K113" s="2" t="s">
        <v>118</v>
      </c>
      <c r="L113" s="2"/>
      <c r="M113" s="2" t="s">
        <v>245</v>
      </c>
      <c r="N113" s="2" t="s">
        <v>351</v>
      </c>
      <c r="O113" s="2" t="s">
        <v>349</v>
      </c>
    </row>
    <row r="114" spans="1:15" ht="25.5" x14ac:dyDescent="0.2">
      <c r="A114" s="6"/>
      <c r="B114" t="str">
        <f>HYPERLINK("https://www.onsemi.com/PowerSolutions/product.do?id=LV5239TA","LV5239TA")</f>
        <v>LV5239TA</v>
      </c>
      <c r="C114" t="str">
        <f>HYPERLINK("https://www.onsemi.com/pub/Collateral/LV5239TA-D.PDF","LV5239TA/D (901kB)")</f>
        <v>LV5239TA/D (901kB)</v>
      </c>
      <c r="D114" t="s">
        <v>359</v>
      </c>
      <c r="E114" s="2" t="s">
        <v>13</v>
      </c>
      <c r="F114" t="s">
        <v>34</v>
      </c>
      <c r="I114" s="2" t="s">
        <v>358</v>
      </c>
      <c r="J114" s="2"/>
      <c r="K114" s="2" t="s">
        <v>354</v>
      </c>
      <c r="L114" s="2"/>
      <c r="M114" s="2" t="s">
        <v>245</v>
      </c>
      <c r="N114" s="2" t="s">
        <v>102</v>
      </c>
      <c r="O114" s="2" t="s">
        <v>360</v>
      </c>
    </row>
    <row r="115" spans="1:15" ht="25.5" x14ac:dyDescent="0.2">
      <c r="A115" s="6"/>
      <c r="B115" t="str">
        <f>HYPERLINK("https://www.onsemi.com/PowerSolutions/product.do?id=NCP5623D","NCP5623D")</f>
        <v>NCP5623D</v>
      </c>
      <c r="C115" t="str">
        <f>HYPERLINK("https://www.onsemi.com/pub/Collateral/NCP5623-D.PDF","NCP5623/D (137.0kB)")</f>
        <v>NCP5623/D (137.0kB)</v>
      </c>
      <c r="D115" t="s">
        <v>278</v>
      </c>
      <c r="E115" s="2" t="s">
        <v>13</v>
      </c>
      <c r="F115" t="s">
        <v>34</v>
      </c>
      <c r="I115" s="2" t="s">
        <v>207</v>
      </c>
      <c r="J115" s="2"/>
      <c r="K115" s="2" t="s">
        <v>219</v>
      </c>
      <c r="L115" s="2"/>
      <c r="M115" s="2" t="s">
        <v>180</v>
      </c>
      <c r="N115" s="2" t="s">
        <v>215</v>
      </c>
      <c r="O115" s="2" t="s">
        <v>361</v>
      </c>
    </row>
    <row r="116" spans="1:15" ht="51" x14ac:dyDescent="0.2">
      <c r="A116" s="6"/>
      <c r="B116" t="str">
        <f>HYPERLINK("https://www.onsemi.com/PowerSolutions/product.do?id=NCV47823","NCV47823")</f>
        <v>NCV47823</v>
      </c>
      <c r="C116" t="str">
        <f>HYPERLINK("https://www.onsemi.com/pub/Collateral/NCV47823-D.PDF","NCV47823/D (127kB)")</f>
        <v>NCV47823/D (127kB)</v>
      </c>
      <c r="D116" t="s">
        <v>362</v>
      </c>
      <c r="E116" s="2" t="s">
        <v>243</v>
      </c>
      <c r="F116" t="s">
        <v>34</v>
      </c>
      <c r="I116" s="2" t="s">
        <v>136</v>
      </c>
      <c r="J116" s="2"/>
      <c r="K116" s="2" t="s">
        <v>233</v>
      </c>
      <c r="L116" s="2"/>
      <c r="M116" s="2" t="s">
        <v>186</v>
      </c>
      <c r="N116" s="2" t="s">
        <v>206</v>
      </c>
      <c r="O116" s="2" t="s">
        <v>363</v>
      </c>
    </row>
    <row r="117" spans="1:15" ht="51" x14ac:dyDescent="0.2">
      <c r="A117" s="6"/>
      <c r="B117" t="str">
        <f>HYPERLINK("https://www.onsemi.com/PowerSolutions/product.do?id=NCV7683","NCV7683")</f>
        <v>NCV7683</v>
      </c>
      <c r="C117" t="str">
        <f>HYPERLINK("https://www.onsemi.com/pub/Collateral/NCV7683-D.PDF","NCV7683/D (190kB)")</f>
        <v>NCV7683/D (190kB)</v>
      </c>
      <c r="D117" t="s">
        <v>364</v>
      </c>
      <c r="E117" s="2" t="s">
        <v>243</v>
      </c>
      <c r="F117" t="s">
        <v>34</v>
      </c>
      <c r="I117" s="2" t="s">
        <v>136</v>
      </c>
      <c r="J117" s="2"/>
      <c r="K117" s="2" t="s">
        <v>18</v>
      </c>
      <c r="L117" s="2"/>
      <c r="M117" s="2" t="s">
        <v>247</v>
      </c>
      <c r="N117" s="2" t="s">
        <v>102</v>
      </c>
      <c r="O117" s="2" t="s">
        <v>365</v>
      </c>
    </row>
    <row r="118" spans="1:15" ht="51" x14ac:dyDescent="0.2">
      <c r="A118" s="6"/>
      <c r="B118" t="str">
        <f>HYPERLINK("https://www.onsemi.com/PowerSolutions/product.do?id=NCV7685","NCV7685")</f>
        <v>NCV7685</v>
      </c>
      <c r="C118" t="str">
        <f>HYPERLINK("https://www.onsemi.com/pub/Collateral/NCV7685-D.PDF","NCV7685/D (236kB)")</f>
        <v>NCV7685/D (236kB)</v>
      </c>
      <c r="D118" t="s">
        <v>366</v>
      </c>
      <c r="E118" s="2" t="s">
        <v>243</v>
      </c>
      <c r="F118" t="s">
        <v>34</v>
      </c>
      <c r="I118" s="2" t="s">
        <v>367</v>
      </c>
      <c r="J118" s="2"/>
      <c r="K118" s="2" t="s">
        <v>290</v>
      </c>
      <c r="L118" s="2"/>
      <c r="M118" s="2" t="s">
        <v>247</v>
      </c>
      <c r="N118" s="2" t="s">
        <v>348</v>
      </c>
      <c r="O118" s="2" t="s">
        <v>365</v>
      </c>
    </row>
    <row r="119" spans="1:15" ht="51" x14ac:dyDescent="0.2">
      <c r="A119" s="6"/>
      <c r="B119" t="str">
        <f>HYPERLINK("https://www.onsemi.com/PowerSolutions/product.do?id=NCV7691","NCV7691")</f>
        <v>NCV7691</v>
      </c>
      <c r="C119" t="str">
        <f>HYPERLINK("https://www.onsemi.com/pub/Collateral/NCV7691-D.PDF","NCV7691/D (171kB)")</f>
        <v>NCV7691/D (171kB)</v>
      </c>
      <c r="D119" t="s">
        <v>368</v>
      </c>
      <c r="E119" s="2" t="s">
        <v>243</v>
      </c>
      <c r="F119" t="s">
        <v>34</v>
      </c>
      <c r="I119" s="2" t="s">
        <v>76</v>
      </c>
      <c r="J119" s="2"/>
      <c r="K119" s="2" t="s">
        <v>369</v>
      </c>
      <c r="L119" s="2"/>
      <c r="M119" s="2" t="s">
        <v>247</v>
      </c>
      <c r="N119" s="2" t="s">
        <v>102</v>
      </c>
      <c r="O119" s="2" t="s">
        <v>49</v>
      </c>
    </row>
    <row r="120" spans="1:15" ht="51" x14ac:dyDescent="0.2">
      <c r="A120" s="6"/>
      <c r="B120" t="str">
        <f>HYPERLINK("https://www.onsemi.com/PowerSolutions/product.do?id=NCV7692","NCV7692")</f>
        <v>NCV7692</v>
      </c>
      <c r="C120" t="str">
        <f>HYPERLINK("https://www.onsemi.com/pub/Collateral/NCV7692-D.PDF","NCV7692/D (153kB)")</f>
        <v>NCV7692/D (153kB)</v>
      </c>
      <c r="D120" t="s">
        <v>368</v>
      </c>
      <c r="E120" s="2" t="s">
        <v>243</v>
      </c>
      <c r="F120" t="s">
        <v>34</v>
      </c>
      <c r="I120" s="2" t="s">
        <v>76</v>
      </c>
      <c r="J120" s="2"/>
      <c r="K120" s="2" t="s">
        <v>370</v>
      </c>
      <c r="L120" s="2"/>
      <c r="M120" s="2" t="s">
        <v>247</v>
      </c>
      <c r="N120" s="2" t="s">
        <v>102</v>
      </c>
      <c r="O120" s="2" t="s">
        <v>49</v>
      </c>
    </row>
    <row r="121" spans="1:15" ht="51" x14ac:dyDescent="0.2">
      <c r="A121" s="6"/>
      <c r="B121" t="str">
        <f>HYPERLINK("https://www.onsemi.com/PowerSolutions/product.do?id=NCV7693","NCV7693")</f>
        <v>NCV7693</v>
      </c>
      <c r="C121" t="str">
        <f>HYPERLINK("https://www.onsemi.com/pub/Collateral/NCV7693-D.PDF","NCV7693/D (190kB)")</f>
        <v>NCV7693/D (190kB)</v>
      </c>
      <c r="D121" t="s">
        <v>371</v>
      </c>
      <c r="E121" s="2" t="s">
        <v>243</v>
      </c>
      <c r="F121" t="s">
        <v>34</v>
      </c>
      <c r="I121" s="2" t="s">
        <v>76</v>
      </c>
      <c r="J121" s="2"/>
      <c r="K121" s="2" t="s">
        <v>76</v>
      </c>
      <c r="L121" s="2"/>
      <c r="M121" s="2" t="s">
        <v>245</v>
      </c>
      <c r="N121" s="2" t="s">
        <v>215</v>
      </c>
      <c r="O121" s="2" t="s">
        <v>372</v>
      </c>
    </row>
    <row r="122" spans="1:15" ht="25.5" x14ac:dyDescent="0.2">
      <c r="A122" s="6"/>
      <c r="B122" t="str">
        <f>HYPERLINK("https://www.onsemi.com/PowerSolutions/product.do?id=NLSF595","NLSF595")</f>
        <v>NLSF595</v>
      </c>
      <c r="C122" t="str">
        <f>HYPERLINK("https://www.onsemi.com/pub/Collateral/NLSF595-D.PDF","NLSF595/D (157.0kB)")</f>
        <v>NLSF595/D (157.0kB)</v>
      </c>
      <c r="D122" t="s">
        <v>373</v>
      </c>
      <c r="E122" s="2" t="s">
        <v>13</v>
      </c>
      <c r="F122" t="s">
        <v>34</v>
      </c>
      <c r="I122" s="2" t="s">
        <v>235</v>
      </c>
      <c r="J122" s="2"/>
      <c r="K122" s="2" t="s">
        <v>348</v>
      </c>
      <c r="L122" s="2"/>
      <c r="M122" s="2" t="s">
        <v>180</v>
      </c>
      <c r="N122" s="2" t="s">
        <v>321</v>
      </c>
      <c r="O122" s="2" t="s">
        <v>374</v>
      </c>
    </row>
    <row r="123" spans="1:15" ht="51" x14ac:dyDescent="0.2">
      <c r="A123" s="6"/>
      <c r="B123" t="str">
        <f>HYPERLINK("https://www.onsemi.com/PowerSolutions/product.do?id=NSI45015W","NSI45015W")</f>
        <v>NSI45015W</v>
      </c>
      <c r="C123" t="str">
        <f>HYPERLINK("https://www.onsemi.com/pub/Collateral/NSI45015W-D.PDF","NSI45015W/D (153kB)")</f>
        <v>NSI45015W/D (153kB)</v>
      </c>
      <c r="D123" t="s">
        <v>375</v>
      </c>
      <c r="E123" s="2" t="s">
        <v>269</v>
      </c>
      <c r="F123" t="s">
        <v>34</v>
      </c>
      <c r="I123" s="2" t="s">
        <v>376</v>
      </c>
      <c r="J123" s="2"/>
      <c r="K123" s="2" t="s">
        <v>377</v>
      </c>
      <c r="L123" s="2"/>
      <c r="M123" s="2" t="s">
        <v>279</v>
      </c>
      <c r="N123" s="2" t="s">
        <v>326</v>
      </c>
      <c r="O123" s="2" t="s">
        <v>378</v>
      </c>
    </row>
    <row r="124" spans="1:15" ht="51" x14ac:dyDescent="0.2">
      <c r="A124" s="6"/>
      <c r="B124" t="str">
        <f>HYPERLINK("https://www.onsemi.com/PowerSolutions/product.do?id=NSI45020","NSI45020")</f>
        <v>NSI45020</v>
      </c>
      <c r="C124" t="str">
        <f>HYPERLINK("https://www.onsemi.com/pub/Collateral/NSI45020-D.PDF","NSI45020/D (153kB)")</f>
        <v>NSI45020/D (153kB)</v>
      </c>
      <c r="D124" t="s">
        <v>379</v>
      </c>
      <c r="E124" s="2" t="s">
        <v>269</v>
      </c>
      <c r="F124" t="s">
        <v>34</v>
      </c>
      <c r="I124" s="2" t="s">
        <v>376</v>
      </c>
      <c r="J124" s="2"/>
      <c r="K124" s="2" t="s">
        <v>185</v>
      </c>
      <c r="L124" s="2"/>
      <c r="M124" s="2" t="s">
        <v>279</v>
      </c>
      <c r="N124" s="2" t="s">
        <v>326</v>
      </c>
      <c r="O124" s="2" t="s">
        <v>378</v>
      </c>
    </row>
    <row r="125" spans="1:15" ht="51" x14ac:dyDescent="0.2">
      <c r="A125" s="6"/>
      <c r="B125" t="str">
        <f>HYPERLINK("https://www.onsemi.com/PowerSolutions/product.do?id=NSI45020A","NSI45020A")</f>
        <v>NSI45020A</v>
      </c>
      <c r="C125" t="str">
        <f>HYPERLINK("https://www.onsemi.com/pub/Collateral/NSI45020A-D.PDF","NSI45020A/D (156kB)")</f>
        <v>NSI45020A/D (156kB)</v>
      </c>
      <c r="D125" t="s">
        <v>379</v>
      </c>
      <c r="E125" s="2" t="s">
        <v>269</v>
      </c>
      <c r="F125" t="s">
        <v>34</v>
      </c>
      <c r="I125" s="2" t="s">
        <v>376</v>
      </c>
      <c r="J125" s="2"/>
      <c r="K125" s="2" t="s">
        <v>185</v>
      </c>
      <c r="L125" s="2"/>
      <c r="M125" s="2" t="s">
        <v>279</v>
      </c>
      <c r="N125" s="2" t="s">
        <v>326</v>
      </c>
      <c r="O125" s="2" t="s">
        <v>378</v>
      </c>
    </row>
    <row r="126" spans="1:15" ht="51" x14ac:dyDescent="0.2">
      <c r="A126" s="6"/>
      <c r="B126" t="str">
        <f>HYPERLINK("https://www.onsemi.com/PowerSolutions/product.do?id=NSI45020J","NSI45020J")</f>
        <v>NSI45020J</v>
      </c>
      <c r="C126" t="str">
        <f>HYPERLINK("https://www.onsemi.com/pub/Collateral/NSI45020JZ-D.PDF","NSI45020JZ/D (172.0kB)")</f>
        <v>NSI45020JZ/D (172.0kB)</v>
      </c>
      <c r="D126" t="s">
        <v>380</v>
      </c>
      <c r="E126" s="2" t="s">
        <v>269</v>
      </c>
      <c r="F126" t="s">
        <v>34</v>
      </c>
      <c r="I126" s="2" t="s">
        <v>376</v>
      </c>
      <c r="J126" s="2"/>
      <c r="K126" s="2" t="s">
        <v>136</v>
      </c>
      <c r="L126" s="2"/>
      <c r="M126" s="2" t="s">
        <v>279</v>
      </c>
      <c r="N126" s="2" t="s">
        <v>326</v>
      </c>
      <c r="O126" s="2" t="s">
        <v>381</v>
      </c>
    </row>
    <row r="127" spans="1:15" ht="51" x14ac:dyDescent="0.2">
      <c r="A127" s="6"/>
      <c r="B127" t="str">
        <f>HYPERLINK("https://www.onsemi.com/PowerSolutions/product.do?id=NSI45025","NSI45025")</f>
        <v>NSI45025</v>
      </c>
      <c r="C127" t="str">
        <f>HYPERLINK("https://www.onsemi.com/pub/Collateral/NSI45025-D.PDF","NSI45025/D (154kB)")</f>
        <v>NSI45025/D (154kB)</v>
      </c>
      <c r="D127" t="s">
        <v>382</v>
      </c>
      <c r="E127" s="2" t="s">
        <v>269</v>
      </c>
      <c r="F127" t="s">
        <v>34</v>
      </c>
      <c r="I127" s="2" t="s">
        <v>376</v>
      </c>
      <c r="J127" s="2"/>
      <c r="K127" s="2" t="s">
        <v>199</v>
      </c>
      <c r="L127" s="2"/>
      <c r="M127" s="2" t="s">
        <v>279</v>
      </c>
      <c r="N127" s="2" t="s">
        <v>326</v>
      </c>
      <c r="O127" s="2" t="s">
        <v>378</v>
      </c>
    </row>
    <row r="128" spans="1:15" ht="51" x14ac:dyDescent="0.2">
      <c r="A128" s="6"/>
      <c r="B128" t="str">
        <f>HYPERLINK("https://www.onsemi.com/PowerSolutions/product.do?id=NSI45025A","NSI45025A")</f>
        <v>NSI45025A</v>
      </c>
      <c r="C128" t="str">
        <f>HYPERLINK("https://www.onsemi.com/pub/Collateral/NSI45025A-D.PDF","NSI45025A/D (156kB)")</f>
        <v>NSI45025A/D (156kB)</v>
      </c>
      <c r="D128" t="s">
        <v>382</v>
      </c>
      <c r="E128" s="2" t="s">
        <v>269</v>
      </c>
      <c r="F128" t="s">
        <v>34</v>
      </c>
      <c r="I128" s="2" t="s">
        <v>376</v>
      </c>
      <c r="J128" s="2"/>
      <c r="K128" s="2" t="s">
        <v>199</v>
      </c>
      <c r="L128" s="2"/>
      <c r="M128" s="2" t="s">
        <v>279</v>
      </c>
      <c r="N128" s="2" t="s">
        <v>326</v>
      </c>
      <c r="O128" s="2" t="s">
        <v>378</v>
      </c>
    </row>
    <row r="129" spans="1:15" ht="51" x14ac:dyDescent="0.2">
      <c r="A129" s="6"/>
      <c r="B129" t="str">
        <f>HYPERLINK("https://www.onsemi.com/PowerSolutions/product.do?id=NSI45025AZ","NSI45025AZ")</f>
        <v>NSI45025AZ</v>
      </c>
      <c r="C129" t="str">
        <f>HYPERLINK("https://www.onsemi.com/pub/Collateral/NSI45025AZ-D.PDF","NSI45025AZ/D (169.0kB)")</f>
        <v>NSI45025AZ/D (169.0kB)</v>
      </c>
      <c r="D129" t="s">
        <v>382</v>
      </c>
      <c r="E129" s="2" t="s">
        <v>269</v>
      </c>
      <c r="F129" t="s">
        <v>34</v>
      </c>
      <c r="I129" s="2" t="s">
        <v>376</v>
      </c>
      <c r="J129" s="2"/>
      <c r="K129" s="2" t="s">
        <v>199</v>
      </c>
      <c r="L129" s="2"/>
      <c r="M129" s="2" t="s">
        <v>279</v>
      </c>
      <c r="N129" s="2" t="s">
        <v>326</v>
      </c>
      <c r="O129" s="2" t="s">
        <v>381</v>
      </c>
    </row>
    <row r="130" spans="1:15" ht="25.5" x14ac:dyDescent="0.2">
      <c r="A130" s="6"/>
      <c r="B130" t="str">
        <f>HYPERLINK("https://www.onsemi.com/PowerSolutions/product.do?id=NSI45025Z","NSI45025Z")</f>
        <v>NSI45025Z</v>
      </c>
      <c r="C130" t="str">
        <f>HYPERLINK("https://www.onsemi.com/pub/Collateral/NSI45025Z-D.PDF","NSI45025Z/D (164.0kB)")</f>
        <v>NSI45025Z/D (164.0kB)</v>
      </c>
      <c r="D130" t="s">
        <v>382</v>
      </c>
      <c r="E130" s="2" t="s">
        <v>13</v>
      </c>
      <c r="F130" t="s">
        <v>34</v>
      </c>
      <c r="I130" s="2" t="s">
        <v>376</v>
      </c>
      <c r="J130" s="2"/>
      <c r="K130" s="2" t="s">
        <v>199</v>
      </c>
      <c r="L130" s="2"/>
      <c r="M130" s="2" t="s">
        <v>279</v>
      </c>
      <c r="N130" s="2" t="s">
        <v>326</v>
      </c>
      <c r="O130" s="2" t="s">
        <v>381</v>
      </c>
    </row>
    <row r="131" spans="1:15" ht="51" x14ac:dyDescent="0.2">
      <c r="A131" s="6"/>
      <c r="B131" t="str">
        <f>HYPERLINK("https://www.onsemi.com/PowerSolutions/product.do?id=NSI45030","NSI45030")</f>
        <v>NSI45030</v>
      </c>
      <c r="C131" t="str">
        <f>HYPERLINK("https://www.onsemi.com/pub/Collateral/NSI45030-D.PDF","NSI45030/D (160kB)")</f>
        <v>NSI45030/D (160kB)</v>
      </c>
      <c r="D131" t="s">
        <v>383</v>
      </c>
      <c r="E131" s="2" t="s">
        <v>269</v>
      </c>
      <c r="F131" t="s">
        <v>34</v>
      </c>
      <c r="I131" s="2" t="s">
        <v>376</v>
      </c>
      <c r="J131" s="2"/>
      <c r="K131" s="2" t="s">
        <v>155</v>
      </c>
      <c r="L131" s="2"/>
      <c r="M131" s="2" t="s">
        <v>279</v>
      </c>
      <c r="N131" s="2" t="s">
        <v>326</v>
      </c>
      <c r="O131" s="2" t="s">
        <v>378</v>
      </c>
    </row>
    <row r="132" spans="1:15" ht="51" x14ac:dyDescent="0.2">
      <c r="A132" s="6"/>
      <c r="B132" t="str">
        <f>HYPERLINK("https://www.onsemi.com/PowerSolutions/product.do?id=NSI45030A","NSI45030A")</f>
        <v>NSI45030A</v>
      </c>
      <c r="C132" t="str">
        <f>HYPERLINK("https://www.onsemi.com/pub/Collateral/NSI45030A-D.PDF","NSI45030A/D (127kB)")</f>
        <v>NSI45030A/D (127kB)</v>
      </c>
      <c r="D132" t="s">
        <v>383</v>
      </c>
      <c r="E132" s="2" t="s">
        <v>269</v>
      </c>
      <c r="F132" t="s">
        <v>34</v>
      </c>
      <c r="I132" s="2" t="s">
        <v>376</v>
      </c>
      <c r="J132" s="2"/>
      <c r="K132" s="2" t="s">
        <v>155</v>
      </c>
      <c r="L132" s="2"/>
      <c r="M132" s="2" t="s">
        <v>279</v>
      </c>
      <c r="N132" s="2" t="s">
        <v>326</v>
      </c>
      <c r="O132" s="2" t="s">
        <v>378</v>
      </c>
    </row>
    <row r="133" spans="1:15" ht="25.5" x14ac:dyDescent="0.2">
      <c r="A133" s="6"/>
      <c r="B133" t="str">
        <f>HYPERLINK("https://www.onsemi.com/PowerSolutions/product.do?id=NSI45030AZ","NSI45030AZ")</f>
        <v>NSI45030AZ</v>
      </c>
      <c r="C133" t="str">
        <f>HYPERLINK("https://www.onsemi.com/pub/Collateral/NSI45030AZ-D.PDF","NSI45030AZ/D (164.0kB)")</f>
        <v>NSI45030AZ/D (164.0kB)</v>
      </c>
      <c r="D133" t="s">
        <v>383</v>
      </c>
      <c r="E133" s="2" t="s">
        <v>13</v>
      </c>
      <c r="F133" t="s">
        <v>34</v>
      </c>
      <c r="I133" s="2" t="s">
        <v>376</v>
      </c>
      <c r="J133" s="2"/>
      <c r="K133" s="2" t="s">
        <v>155</v>
      </c>
      <c r="L133" s="2"/>
      <c r="M133" s="2" t="s">
        <v>279</v>
      </c>
      <c r="N133" s="2" t="s">
        <v>326</v>
      </c>
      <c r="O133" s="2" t="s">
        <v>381</v>
      </c>
    </row>
    <row r="134" spans="1:15" ht="25.5" x14ac:dyDescent="0.2">
      <c r="A134" s="6"/>
      <c r="B134" t="str">
        <f>HYPERLINK("https://www.onsemi.com/PowerSolutions/product.do?id=NSI45030Z","NSI45030Z")</f>
        <v>NSI45030Z</v>
      </c>
      <c r="C134" t="str">
        <f>HYPERLINK("https://www.onsemi.com/pub/Collateral/NSI45030Z-D.PDF","NSI45030Z/D (164.0kB)")</f>
        <v>NSI45030Z/D (164.0kB)</v>
      </c>
      <c r="D134" t="s">
        <v>383</v>
      </c>
      <c r="E134" s="2" t="s">
        <v>13</v>
      </c>
      <c r="F134" t="s">
        <v>34</v>
      </c>
      <c r="I134" s="2" t="s">
        <v>376</v>
      </c>
      <c r="J134" s="2"/>
      <c r="K134" s="2" t="s">
        <v>155</v>
      </c>
      <c r="L134" s="2"/>
      <c r="M134" s="2" t="s">
        <v>279</v>
      </c>
      <c r="N134" s="2" t="s">
        <v>326</v>
      </c>
      <c r="O134" s="2" t="s">
        <v>381</v>
      </c>
    </row>
    <row r="135" spans="1:15" ht="51" x14ac:dyDescent="0.2">
      <c r="A135" s="6"/>
      <c r="B135" t="str">
        <f>HYPERLINK("https://www.onsemi.com/PowerSolutions/product.do?id=NSI45035J","NSI45035J")</f>
        <v>NSI45035J</v>
      </c>
      <c r="C135" t="str">
        <f>HYPERLINK("https://www.onsemi.com/pub/Collateral/NSI45035JZ-D.PDF","NSI45035JZ/D (172.0kB)")</f>
        <v>NSI45035JZ/D (172.0kB)</v>
      </c>
      <c r="D135" t="s">
        <v>384</v>
      </c>
      <c r="E135" s="2" t="s">
        <v>269</v>
      </c>
      <c r="F135" t="s">
        <v>34</v>
      </c>
      <c r="I135" s="2" t="s">
        <v>376</v>
      </c>
      <c r="J135" s="2"/>
      <c r="K135" s="2" t="s">
        <v>95</v>
      </c>
      <c r="L135" s="2"/>
      <c r="M135" s="2" t="s">
        <v>279</v>
      </c>
      <c r="N135" s="2" t="s">
        <v>326</v>
      </c>
      <c r="O135" s="2" t="s">
        <v>381</v>
      </c>
    </row>
    <row r="136" spans="1:15" ht="51" x14ac:dyDescent="0.2">
      <c r="A136" s="6"/>
      <c r="B136" t="str">
        <f>HYPERLINK("https://www.onsemi.com/PowerSolutions/product.do?id=NSI45060JD","NSI45060JD")</f>
        <v>NSI45060JD</v>
      </c>
      <c r="C136" t="str">
        <f>HYPERLINK("https://www.onsemi.com/pub/Collateral/NSI45060JD-D.PDF","NSI45060JD/D (158kB)")</f>
        <v>NSI45060JD/D (158kB)</v>
      </c>
      <c r="D136" t="s">
        <v>385</v>
      </c>
      <c r="E136" s="2" t="s">
        <v>386</v>
      </c>
      <c r="F136" t="s">
        <v>34</v>
      </c>
      <c r="I136" s="2" t="s">
        <v>376</v>
      </c>
      <c r="J136" s="2"/>
      <c r="K136" s="2" t="s">
        <v>118</v>
      </c>
      <c r="L136" s="2"/>
      <c r="M136" s="2" t="s">
        <v>279</v>
      </c>
      <c r="N136" s="2" t="s">
        <v>326</v>
      </c>
      <c r="O136" s="2" t="s">
        <v>387</v>
      </c>
    </row>
    <row r="137" spans="1:15" ht="51" x14ac:dyDescent="0.2">
      <c r="A137" s="6"/>
      <c r="B137" t="str">
        <f>HYPERLINK("https://www.onsemi.com/PowerSolutions/product.do?id=NSI45090JD","NSI45090JD")</f>
        <v>NSI45090JD</v>
      </c>
      <c r="C137" t="str">
        <f>HYPERLINK("https://www.onsemi.com/pub/Collateral/NSI45090JD-D.PDF","NSI45090JD/D (158kB)")</f>
        <v>NSI45090JD/D (158kB)</v>
      </c>
      <c r="D137" t="s">
        <v>388</v>
      </c>
      <c r="E137" s="2" t="s">
        <v>386</v>
      </c>
      <c r="F137" t="s">
        <v>34</v>
      </c>
      <c r="I137" s="2" t="s">
        <v>376</v>
      </c>
      <c r="J137" s="2"/>
      <c r="K137" s="2" t="s">
        <v>389</v>
      </c>
      <c r="L137" s="2"/>
      <c r="M137" s="2" t="s">
        <v>279</v>
      </c>
      <c r="N137" s="2" t="s">
        <v>326</v>
      </c>
      <c r="O137" s="2" t="s">
        <v>387</v>
      </c>
    </row>
    <row r="138" spans="1:15" ht="51" x14ac:dyDescent="0.2">
      <c r="A138" s="6"/>
      <c r="B138" t="str">
        <f>HYPERLINK("https://www.onsemi.com/PowerSolutions/product.do?id=NSI50010YT1G","NSI50010YT1G")</f>
        <v>NSI50010YT1G</v>
      </c>
      <c r="C138" t="str">
        <f>HYPERLINK("https://www.onsemi.com/pub/Collateral/NSI50010Y-D.PDF","NSI50010Y/D (155kB)")</f>
        <v>NSI50010Y/D (155kB)</v>
      </c>
      <c r="D138" t="s">
        <v>390</v>
      </c>
      <c r="E138" s="2" t="s">
        <v>269</v>
      </c>
      <c r="F138" t="s">
        <v>34</v>
      </c>
      <c r="I138" s="2" t="s">
        <v>76</v>
      </c>
      <c r="J138" s="2"/>
      <c r="K138" s="2" t="s">
        <v>245</v>
      </c>
      <c r="L138" s="2"/>
      <c r="M138" s="2" t="s">
        <v>279</v>
      </c>
      <c r="N138" s="2" t="s">
        <v>326</v>
      </c>
      <c r="O138" s="2" t="s">
        <v>378</v>
      </c>
    </row>
    <row r="139" spans="1:15" ht="51" x14ac:dyDescent="0.2">
      <c r="A139" s="6"/>
      <c r="B139" t="str">
        <f>HYPERLINK("https://www.onsemi.com/PowerSolutions/product.do?id=NSI50150AD","NSI50150AD")</f>
        <v>NSI50150AD</v>
      </c>
      <c r="C139" t="str">
        <f>HYPERLINK("https://www.onsemi.com/pub/Collateral/NSI50150AD-D.PDF","NSI50150AD/D (159kB)")</f>
        <v>NSI50150AD/D (159kB)</v>
      </c>
      <c r="D139" t="s">
        <v>391</v>
      </c>
      <c r="E139" s="2" t="s">
        <v>269</v>
      </c>
      <c r="F139" t="s">
        <v>34</v>
      </c>
      <c r="I139" s="2" t="s">
        <v>76</v>
      </c>
      <c r="J139" s="2"/>
      <c r="K139" s="2" t="s">
        <v>233</v>
      </c>
      <c r="L139" s="2"/>
      <c r="M139" s="2" t="s">
        <v>279</v>
      </c>
      <c r="N139" s="2" t="s">
        <v>326</v>
      </c>
      <c r="O139" s="2" t="s">
        <v>387</v>
      </c>
    </row>
    <row r="140" spans="1:15" ht="51" x14ac:dyDescent="0.2">
      <c r="A140" s="6"/>
      <c r="B140" t="str">
        <f>HYPERLINK("https://www.onsemi.com/PowerSolutions/product.do?id=NSI50350AD","NSI50350AD")</f>
        <v>NSI50350AD</v>
      </c>
      <c r="C140" t="str">
        <f>HYPERLINK("https://www.onsemi.com/pub/Collateral/NSI50350AD-D.PDF","NSI50350AD/D (149kB)")</f>
        <v>NSI50350AD/D (149kB)</v>
      </c>
      <c r="D140" t="s">
        <v>392</v>
      </c>
      <c r="E140" s="2" t="s">
        <v>269</v>
      </c>
      <c r="F140" t="s">
        <v>34</v>
      </c>
      <c r="I140" s="2" t="s">
        <v>76</v>
      </c>
      <c r="J140" s="2"/>
      <c r="K140" s="2" t="s">
        <v>233</v>
      </c>
      <c r="L140" s="2"/>
      <c r="M140" s="2" t="s">
        <v>279</v>
      </c>
      <c r="N140" s="2" t="s">
        <v>326</v>
      </c>
      <c r="O140" s="2" t="s">
        <v>387</v>
      </c>
    </row>
    <row r="141" spans="1:15" ht="51" x14ac:dyDescent="0.2">
      <c r="A141" s="6"/>
      <c r="B141" t="str">
        <f>HYPERLINK("https://www.onsemi.com/PowerSolutions/product.do?id=NSI50350AS","NSI50350AS")</f>
        <v>NSI50350AS</v>
      </c>
      <c r="C141" t="str">
        <f>HYPERLINK("https://www.onsemi.com/pub/Collateral/NSI50350AS-D.PDF","NSI50350AS/D (251kB)")</f>
        <v>NSI50350AS/D (251kB)</v>
      </c>
      <c r="D141" t="s">
        <v>393</v>
      </c>
      <c r="E141" s="2" t="s">
        <v>269</v>
      </c>
      <c r="F141" t="s">
        <v>34</v>
      </c>
      <c r="I141" s="2" t="s">
        <v>76</v>
      </c>
      <c r="J141" s="2"/>
      <c r="K141" s="2" t="s">
        <v>233</v>
      </c>
      <c r="L141" s="2"/>
      <c r="M141" s="2" t="s">
        <v>279</v>
      </c>
      <c r="N141" s="2" t="s">
        <v>326</v>
      </c>
      <c r="O141" s="2" t="s">
        <v>394</v>
      </c>
    </row>
    <row r="142" spans="1:15" ht="51" x14ac:dyDescent="0.2">
      <c r="A142" s="6"/>
      <c r="B142" t="str">
        <f>HYPERLINK("https://www.onsemi.com/PowerSolutions/product.do?id=NSIC2020JB","NSIC2020JB")</f>
        <v>NSIC2020JB</v>
      </c>
      <c r="C142" t="str">
        <f>HYPERLINK("https://www.onsemi.com/pub/Collateral/NSIC2020JB-D.PDF","NSIC2020JB/D (153kB)")</f>
        <v>NSIC2020JB/D (153kB)</v>
      </c>
      <c r="D142" t="s">
        <v>395</v>
      </c>
      <c r="E142" s="2" t="s">
        <v>269</v>
      </c>
      <c r="F142" t="s">
        <v>34</v>
      </c>
      <c r="I142" s="2" t="s">
        <v>219</v>
      </c>
      <c r="J142" s="2"/>
      <c r="K142" s="2" t="s">
        <v>185</v>
      </c>
      <c r="L142" s="2"/>
      <c r="M142" s="2" t="s">
        <v>279</v>
      </c>
      <c r="N142" s="2" t="s">
        <v>101</v>
      </c>
      <c r="O142" s="2" t="s">
        <v>396</v>
      </c>
    </row>
    <row r="143" spans="1:15" ht="51" x14ac:dyDescent="0.2">
      <c r="A143" s="6"/>
      <c r="B143" t="str">
        <f>HYPERLINK("https://www.onsemi.com/PowerSolutions/product.do?id=NSIC2030JB","NSIC2030JB")</f>
        <v>NSIC2030JB</v>
      </c>
      <c r="C143" t="str">
        <f>HYPERLINK("https://www.onsemi.com/pub/Collateral/NSIC2030JB-D.PDF","NSIC2030JB/D (154kB)")</f>
        <v>NSIC2030JB/D (154kB)</v>
      </c>
      <c r="D143" t="s">
        <v>397</v>
      </c>
      <c r="E143" s="2" t="s">
        <v>269</v>
      </c>
      <c r="F143" t="s">
        <v>34</v>
      </c>
      <c r="I143" s="2" t="s">
        <v>219</v>
      </c>
      <c r="J143" s="2"/>
      <c r="K143" s="2" t="s">
        <v>155</v>
      </c>
      <c r="L143" s="2"/>
      <c r="M143" s="2" t="s">
        <v>279</v>
      </c>
      <c r="N143" s="2" t="s">
        <v>101</v>
      </c>
      <c r="O143" s="2" t="s">
        <v>396</v>
      </c>
    </row>
    <row r="144" spans="1:15" ht="51" x14ac:dyDescent="0.2">
      <c r="A144" s="6"/>
      <c r="B144" t="str">
        <f>HYPERLINK("https://www.onsemi.com/PowerSolutions/product.do?id=NSIC2050JB","NSIC2050JB")</f>
        <v>NSIC2050JB</v>
      </c>
      <c r="C144" t="str">
        <f>HYPERLINK("https://www.onsemi.com/pub/Collateral/NSIC2050JB-D.PDF","NSIC2050JB/D (153kB)")</f>
        <v>NSIC2050JB/D (153kB)</v>
      </c>
      <c r="D144" t="s">
        <v>398</v>
      </c>
      <c r="E144" s="2" t="s">
        <v>269</v>
      </c>
      <c r="F144" t="s">
        <v>34</v>
      </c>
      <c r="I144" s="2" t="s">
        <v>219</v>
      </c>
      <c r="J144" s="2"/>
      <c r="K144" s="2" t="s">
        <v>76</v>
      </c>
      <c r="L144" s="2"/>
      <c r="M144" s="2" t="s">
        <v>279</v>
      </c>
      <c r="N144" s="2" t="s">
        <v>101</v>
      </c>
      <c r="O144" s="2" t="s">
        <v>396</v>
      </c>
    </row>
    <row r="145" spans="1:15" ht="25.5" x14ac:dyDescent="0.2">
      <c r="A145" s="6"/>
      <c r="B145" t="str">
        <f>HYPERLINK("https://www.onsemi.com/PowerSolutions/product.do?id=NSM4002MR6","NSM4002MR6")</f>
        <v>NSM4002MR6</v>
      </c>
      <c r="C145" t="str">
        <f>HYPERLINK("https://www.onsemi.com/pub/Collateral/NSM4002MR6-D.PDF","NSM4002MR6/D (83kB)")</f>
        <v>NSM4002MR6/D (83kB)</v>
      </c>
      <c r="D145" t="s">
        <v>399</v>
      </c>
      <c r="E145" s="2" t="s">
        <v>13</v>
      </c>
      <c r="F145" t="s">
        <v>34</v>
      </c>
      <c r="I145" s="2" t="s">
        <v>136</v>
      </c>
      <c r="J145" s="2"/>
      <c r="K145" s="2" t="s">
        <v>86</v>
      </c>
      <c r="L145" s="2"/>
      <c r="M145" s="2" t="s">
        <v>321</v>
      </c>
      <c r="N145" s="2" t="s">
        <v>326</v>
      </c>
      <c r="O145" s="2" t="s">
        <v>400</v>
      </c>
    </row>
    <row r="146" spans="1:15" ht="51" x14ac:dyDescent="0.2">
      <c r="A146" s="6"/>
      <c r="B146" t="str">
        <f>HYPERLINK("https://www.onsemi.com/PowerSolutions/product.do?id=NUD4001","NUD4001")</f>
        <v>NUD4001</v>
      </c>
      <c r="C146" t="str">
        <f>HYPERLINK("https://www.onsemi.com/pub/Collateral/NUD4001-D.PDF","NUD4001/D (141.0kB)")</f>
        <v>NUD4001/D (141.0kB)</v>
      </c>
      <c r="D146" t="s">
        <v>401</v>
      </c>
      <c r="E146" s="2" t="s">
        <v>243</v>
      </c>
      <c r="F146" t="s">
        <v>34</v>
      </c>
      <c r="I146" s="2" t="s">
        <v>155</v>
      </c>
      <c r="J146" s="2"/>
      <c r="K146" s="2" t="s">
        <v>86</v>
      </c>
      <c r="L146" s="2"/>
      <c r="M146" s="2" t="s">
        <v>321</v>
      </c>
      <c r="N146" s="2" t="s">
        <v>326</v>
      </c>
      <c r="O146" s="2" t="s">
        <v>49</v>
      </c>
    </row>
    <row r="147" spans="1:15" ht="25.5" x14ac:dyDescent="0.2">
      <c r="A147" s="6"/>
      <c r="B147" t="str">
        <f>HYPERLINK("https://www.onsemi.com/PowerSolutions/product.do?id=NUD4011","NUD4011")</f>
        <v>NUD4011</v>
      </c>
      <c r="C147" t="str">
        <f>HYPERLINK("https://www.onsemi.com/pub/Collateral/NUD4011-D.PDF","NUD4011/D (133.0kB)")</f>
        <v>NUD4011/D (133.0kB)</v>
      </c>
      <c r="D147" t="s">
        <v>402</v>
      </c>
      <c r="E147" s="2" t="s">
        <v>13</v>
      </c>
      <c r="F147" t="s">
        <v>34</v>
      </c>
      <c r="I147" s="2" t="s">
        <v>18</v>
      </c>
      <c r="J147" s="2"/>
      <c r="K147" s="2" t="s">
        <v>95</v>
      </c>
      <c r="L147" s="2"/>
      <c r="M147" s="2" t="s">
        <v>118</v>
      </c>
      <c r="N147" s="2" t="s">
        <v>326</v>
      </c>
      <c r="O147" s="2" t="s">
        <v>49</v>
      </c>
    </row>
  </sheetData>
  <mergeCells count="3">
    <mergeCell ref="A2:A52"/>
    <mergeCell ref="A53:A92"/>
    <mergeCell ref="A93:A147"/>
  </mergeCells>
  <phoneticPr fontId="2" type="noConversion"/>
  <pageMargins left="0.75" right="0.75" top="1" bottom="1" header="0.5" footer="0.5"/>
  <pageSetup orientation="portrait" horizontalDpi="300" verticalDpi="3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陈智勇</dc:creator>
  <cp:lastModifiedBy>陈智勇</cp:lastModifiedBy>
  <dcterms:created xsi:type="dcterms:W3CDTF">2020-08-24T03:28:23Z</dcterms:created>
  <dcterms:modified xsi:type="dcterms:W3CDTF">2020-08-24T03:28:23Z</dcterms:modified>
</cp:coreProperties>
</file>