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01\share\视觉中心\3.视觉中心内部任务管理\陈智勇\bb\"/>
    </mc:Choice>
  </mc:AlternateContent>
  <bookViews>
    <workbookView xWindow="360" yWindow="270" windowWidth="14940" windowHeight="9150"/>
  </bookViews>
  <sheets>
    <sheet name="Gate Drivers" sheetId="1" r:id="rId1"/>
  </sheets>
  <calcPr calcId="152511"/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</calcChain>
</file>

<file path=xl/comments1.xml><?xml version="1.0" encoding="utf-8"?>
<comments xmlns="http://schemas.openxmlformats.org/spreadsheetml/2006/main">
  <authors>
    <author/>
  </authors>
  <commentList>
    <comment ref="I75" authorId="0" shapeId="0">
      <text>
        <r>
          <rPr>
            <sz val="10"/>
            <rFont val="Arial"/>
            <family val="2"/>
          </rPr>
          <t>Internal Clamping</t>
        </r>
      </text>
    </comment>
    <comment ref="I81" authorId="0" shapeId="0">
      <text>
        <r>
          <rPr>
            <sz val="10"/>
            <rFont val="Arial"/>
            <family val="2"/>
          </rPr>
          <t>Internal Clamping</t>
        </r>
      </text>
    </comment>
    <comment ref="I82" authorId="0" shapeId="0">
      <text>
        <r>
          <rPr>
            <sz val="10"/>
            <rFont val="Arial"/>
            <family val="2"/>
          </rPr>
          <t>Internal Clamping</t>
        </r>
      </text>
    </comment>
    <comment ref="J83" authorId="0" shapeId="0">
      <text>
        <r>
          <rPr>
            <sz val="10"/>
            <rFont val="Arial"/>
            <family val="2"/>
          </rPr>
          <t>with Vdd 15V</t>
        </r>
      </text>
    </comment>
    <comment ref="K83" authorId="0" shapeId="0">
      <text>
        <r>
          <rPr>
            <sz val="10"/>
            <rFont val="Arial"/>
            <family val="2"/>
          </rPr>
          <t>under 1nF Load</t>
        </r>
      </text>
    </comment>
    <comment ref="J84" authorId="0" shapeId="0">
      <text>
        <r>
          <rPr>
            <sz val="10"/>
            <rFont val="Arial"/>
            <family val="2"/>
          </rPr>
          <t>with Vdd 15V</t>
        </r>
      </text>
    </comment>
    <comment ref="K84" authorId="0" shapeId="0">
      <text>
        <r>
          <rPr>
            <sz val="10"/>
            <rFont val="Arial"/>
            <family val="2"/>
          </rPr>
          <t>under 1nF Load</t>
        </r>
      </text>
    </comment>
    <comment ref="I98" authorId="0" shapeId="0">
      <text>
        <r>
          <rPr>
            <sz val="10"/>
            <rFont val="Arial"/>
            <family val="2"/>
          </rPr>
          <t>Internal Clamping</t>
        </r>
      </text>
    </comment>
    <comment ref="I103" authorId="0" shapeId="0">
      <text>
        <r>
          <rPr>
            <sz val="10"/>
            <rFont val="Arial"/>
            <family val="2"/>
          </rPr>
          <t>Internal Clamping</t>
        </r>
      </text>
    </comment>
    <comment ref="K122" authorId="0" shapeId="0">
      <text>
        <r>
          <rPr>
            <sz val="10"/>
            <rFont val="Arial"/>
            <family val="2"/>
          </rPr>
          <t>Typical under 1 nF Load</t>
        </r>
      </text>
    </comment>
    <comment ref="L122" authorId="0" shapeId="0">
      <text>
        <r>
          <rPr>
            <sz val="10"/>
            <rFont val="Arial"/>
            <family val="2"/>
          </rPr>
          <t>Typical under 1 nF Load</t>
        </r>
      </text>
    </comment>
    <comment ref="M122" authorId="0" shapeId="0">
      <text>
        <r>
          <rPr>
            <sz val="10"/>
            <rFont val="Arial"/>
            <family val="2"/>
          </rPr>
          <t>40 ns Max
100 ns Max</t>
        </r>
      </text>
    </comment>
    <comment ref="F123" authorId="0" shapeId="0">
      <text>
        <r>
          <rPr>
            <sz val="10"/>
            <rFont val="Arial"/>
            <family val="2"/>
          </rPr>
          <t>Single Low-Side</t>
        </r>
      </text>
    </comment>
    <comment ref="G123" authorId="0" shapeId="0">
      <text>
        <r>
          <rPr>
            <sz val="10"/>
            <rFont val="Arial"/>
            <family val="2"/>
          </rPr>
          <t>Low side</t>
        </r>
      </text>
    </comment>
    <comment ref="I123" authorId="0" shapeId="0">
      <text>
        <r>
          <rPr>
            <sz val="10"/>
            <rFont val="Arial"/>
            <family val="2"/>
          </rPr>
          <t>with Neg Charge Pump down to -8 V</t>
        </r>
      </text>
    </comment>
    <comment ref="J123" authorId="0" shapeId="0">
      <text>
        <r>
          <rPr>
            <sz val="10"/>
            <rFont val="Arial"/>
            <family val="2"/>
          </rPr>
          <t>Separate pins for TON/TOFF adjsutement</t>
        </r>
      </text>
    </comment>
    <comment ref="K123" authorId="0" shapeId="0">
      <text>
        <r>
          <rPr>
            <sz val="10"/>
            <rFont val="Arial"/>
            <family val="2"/>
          </rPr>
          <t>CLoad 1 nF</t>
        </r>
      </text>
    </comment>
    <comment ref="L123" authorId="0" shapeId="0">
      <text>
        <r>
          <rPr>
            <sz val="10"/>
            <rFont val="Arial"/>
            <family val="2"/>
          </rPr>
          <t>CLoad 1 nF</t>
        </r>
      </text>
    </comment>
    <comment ref="G125" authorId="0" shapeId="0">
      <text>
        <r>
          <rPr>
            <sz val="10"/>
            <rFont val="Arial"/>
            <family val="2"/>
          </rPr>
          <t>High &amp; Low side</t>
        </r>
      </text>
    </comment>
    <comment ref="K125" authorId="0" shapeId="0">
      <text>
        <r>
          <rPr>
            <sz val="10"/>
            <rFont val="Arial"/>
            <family val="2"/>
          </rPr>
          <t>With CL 1 nF</t>
        </r>
      </text>
    </comment>
    <comment ref="L125" authorId="0" shapeId="0">
      <text>
        <r>
          <rPr>
            <sz val="10"/>
            <rFont val="Arial"/>
            <family val="2"/>
          </rPr>
          <t>with CL 1 nF</t>
        </r>
      </text>
    </comment>
    <comment ref="J133" authorId="0" shapeId="0">
      <text>
        <r>
          <rPr>
            <sz val="10"/>
            <rFont val="Arial"/>
            <family val="2"/>
          </rPr>
          <t>500/800</t>
        </r>
      </text>
    </comment>
    <comment ref="K135" authorId="0" shapeId="0">
      <text>
        <r>
          <rPr>
            <sz val="10"/>
            <rFont val="Arial"/>
            <family val="2"/>
          </rPr>
          <t>Vcc=12V</t>
        </r>
      </text>
    </comment>
    <comment ref="L135" authorId="0" shapeId="0">
      <text>
        <r>
          <rPr>
            <sz val="10"/>
            <rFont val="Arial"/>
            <family val="2"/>
          </rPr>
          <t>Vcc=12V</t>
        </r>
      </text>
    </comment>
    <comment ref="K136" authorId="0" shapeId="0">
      <text>
        <r>
          <rPr>
            <sz val="10"/>
            <rFont val="Arial"/>
            <family val="2"/>
          </rPr>
          <t>Cload = 3 nF</t>
        </r>
      </text>
    </comment>
    <comment ref="L136" authorId="0" shapeId="0">
      <text>
        <r>
          <rPr>
            <sz val="10"/>
            <rFont val="Arial"/>
            <family val="2"/>
          </rPr>
          <t>Cload = 3 nF</t>
        </r>
      </text>
    </comment>
    <comment ref="K137" authorId="0" shapeId="0">
      <text>
        <r>
          <rPr>
            <sz val="10"/>
            <rFont val="Arial"/>
            <family val="2"/>
          </rPr>
          <t>Cload = 3nF</t>
        </r>
      </text>
    </comment>
    <comment ref="L137" authorId="0" shapeId="0">
      <text>
        <r>
          <rPr>
            <sz val="10"/>
            <rFont val="Arial"/>
            <family val="2"/>
          </rPr>
          <t>Cload = 3nF</t>
        </r>
      </text>
    </comment>
    <comment ref="K138" authorId="0" shapeId="0">
      <text>
        <r>
          <rPr>
            <sz val="10"/>
            <rFont val="Arial"/>
            <family val="2"/>
          </rPr>
          <t>3 nF</t>
        </r>
      </text>
    </comment>
    <comment ref="L138" authorId="0" shapeId="0">
      <text>
        <r>
          <rPr>
            <sz val="10"/>
            <rFont val="Arial"/>
            <family val="2"/>
          </rPr>
          <t>3 nF</t>
        </r>
      </text>
    </comment>
    <comment ref="K143" authorId="0" shapeId="0">
      <text>
        <r>
          <rPr>
            <sz val="10"/>
            <rFont val="Arial"/>
            <family val="2"/>
          </rPr>
          <t>3 nF</t>
        </r>
      </text>
    </comment>
    <comment ref="L143" authorId="0" shapeId="0">
      <text>
        <r>
          <rPr>
            <sz val="10"/>
            <rFont val="Arial"/>
            <family val="2"/>
          </rPr>
          <t>3 nF</t>
        </r>
      </text>
    </comment>
    <comment ref="G147" authorId="0" shapeId="0">
      <text>
        <r>
          <rPr>
            <sz val="10"/>
            <rFont val="Arial"/>
            <family val="2"/>
          </rPr>
          <t>High &amp; Low side</t>
        </r>
      </text>
    </comment>
    <comment ref="K147" authorId="0" shapeId="0">
      <text>
        <r>
          <rPr>
            <sz val="10"/>
            <rFont val="Arial"/>
            <family val="2"/>
          </rPr>
          <t>With 1 nF CLoad</t>
        </r>
      </text>
    </comment>
    <comment ref="L147" authorId="0" shapeId="0">
      <text>
        <r>
          <rPr>
            <sz val="10"/>
            <rFont val="Arial"/>
            <family val="2"/>
          </rPr>
          <t>With 1 nF CLoad</t>
        </r>
      </text>
    </comment>
    <comment ref="K148" authorId="0" shapeId="0">
      <text>
        <r>
          <rPr>
            <sz val="10"/>
            <rFont val="Arial"/>
            <family val="2"/>
          </rPr>
          <t>1 nF load</t>
        </r>
      </text>
    </comment>
    <comment ref="L148" authorId="0" shapeId="0">
      <text>
        <r>
          <rPr>
            <sz val="10"/>
            <rFont val="Arial"/>
            <family val="2"/>
          </rPr>
          <t>1 nF load</t>
        </r>
      </text>
    </comment>
    <comment ref="J156" authorId="0" shapeId="0">
      <text>
        <r>
          <rPr>
            <sz val="10"/>
            <rFont val="Arial"/>
            <family val="2"/>
          </rPr>
          <t>Externally controlled with FET selection</t>
        </r>
      </text>
    </comment>
  </commentList>
</comments>
</file>

<file path=xl/sharedStrings.xml><?xml version="1.0" encoding="utf-8"?>
<sst xmlns="http://schemas.openxmlformats.org/spreadsheetml/2006/main" count="1946" uniqueCount="304">
  <si>
    <t>Product</t>
  </si>
  <si>
    <t>Datasheet</t>
  </si>
  <si>
    <t>Description</t>
  </si>
  <si>
    <t>Compliance</t>
  </si>
  <si>
    <t>Status</t>
  </si>
  <si>
    <t>Type</t>
  </si>
  <si>
    <t>Number of Drivers</t>
  </si>
  <si>
    <t>Vin Max (V)</t>
  </si>
  <si>
    <t>VCC Max (V)</t>
  </si>
  <si>
    <t>Drive Source/Sink Typ (mA)</t>
  </si>
  <si>
    <t>Rise Time (ns)</t>
  </si>
  <si>
    <t>Fall Time (ns)</t>
  </si>
  <si>
    <t>tp Max (ns)</t>
  </si>
  <si>
    <t>Package Type</t>
  </si>
  <si>
    <t>Single 9 A High-Speed,&lt;BR&gt;Low-Side Gate Driver</t>
  </si>
  <si>
    <t>AEC Qualified
PPAP Capable
Pb-free
Halide free</t>
  </si>
  <si>
    <t>ActiveNEW</t>
  </si>
  <si>
    <t/>
  </si>
  <si>
    <t>SOIC-8 EP</t>
  </si>
  <si>
    <t>Low-Side Gate Drivers, Dual 4-A High-Speed</t>
  </si>
  <si>
    <t>Isolated high current and high efficiency IGBT gate driver with internal galvanic isolation.</t>
  </si>
  <si>
    <t>Pb-free
Halide free</t>
  </si>
  <si>
    <t>Drivers</t>
  </si>
  <si>
    <t>1</t>
  </si>
  <si>
    <t>5.5</t>
  </si>
  <si>
    <t>24</t>
  </si>
  <si>
    <t>6000 / 6000</t>
  </si>
  <si>
    <t>10</t>
  </si>
  <si>
    <t>15</t>
  </si>
  <si>
    <t>90</t>
  </si>
  <si>
    <t>SOIC-16W</t>
  </si>
  <si>
    <t>Isolated high current and high efficiency IGBT gate driver with internal galvanic isolation</t>
  </si>
  <si>
    <t>High Performance, 650 V Half Bridge Gate Driver for GaN Power Switches</t>
  </si>
  <si>
    <t>MOSFET</t>
  </si>
  <si>
    <t>2</t>
  </si>
  <si>
    <t>650</t>
  </si>
  <si>
    <t>20</t>
  </si>
  <si>
    <t>1000 / 2000</t>
  </si>
  <si>
    <t>0.5</t>
  </si>
  <si>
    <t>50</t>
  </si>
  <si>
    <t>QFN-15</t>
  </si>
  <si>
    <t>Dual Bootstrapped, 12 V MOSFET Driver</t>
  </si>
  <si>
    <t>Active</t>
  </si>
  <si>
    <t>35</t>
  </si>
  <si>
    <t>1000 / 1000</t>
  </si>
  <si>
    <t>40</t>
  </si>
  <si>
    <t>65</t>
  </si>
  <si>
    <t>DFN-8
SOIC-8</t>
  </si>
  <si>
    <t>Dual 12 V MOSFET Driver with Output Disable</t>
  </si>
  <si>
    <t>1500 / 1500</t>
  </si>
  <si>
    <t>16</t>
  </si>
  <si>
    <t>70</t>
  </si>
  <si>
    <t>Alternator Voltage Regulator FET Driver</t>
  </si>
  <si>
    <t>-</t>
  </si>
  <si>
    <t>27</t>
  </si>
  <si>
    <t>SOIC-14</t>
  </si>
  <si>
    <t>600V 3A automotive half bridge gate driver IC</t>
  </si>
  <si>
    <t>600</t>
  </si>
  <si>
    <t>25</t>
  </si>
  <si>
    <t>3000 / 3000</t>
  </si>
  <si>
    <t>200</t>
  </si>
  <si>
    <t>SOIC-16</t>
  </si>
  <si>
    <t>600V, 4.5A, High &amp;amp; Low Side Automotive Gate Driver IC</t>
  </si>
  <si>
    <t>MOSFET or IGBT</t>
  </si>
  <si>
    <t>625</t>
  </si>
  <si>
    <t>4500 / 4500</t>
  </si>
  <si>
    <t>Ignition Gate Driver IC</t>
  </si>
  <si>
    <t>SOIC-8</t>
  </si>
  <si>
    <t>CMOS input, single inverting or non-inverting output, peak 3A sink, 3A source current Low-Side Gate Driver</t>
  </si>
  <si>
    <t>18</t>
  </si>
  <si>
    <t>3
3000
3000 / 3000</t>
  </si>
  <si>
    <t>13</t>
  </si>
  <si>
    <t>9</t>
  </si>
  <si>
    <t>28</t>
  </si>
  <si>
    <t>SOT-23-5
WDFN-6</t>
  </si>
  <si>
    <t>TTL input, single inverting or non-inverting output, peak 3A sink, 3A source current Low-Side Gate Driver</t>
  </si>
  <si>
    <t>3
3000</t>
  </si>
  <si>
    <t>30</t>
  </si>
  <si>
    <t>CMOS input, single inverting or non-inverting output, peak 1.4A sink, 1.4A source current Low-Side Gate Driver</t>
  </si>
  <si>
    <t>1400</t>
  </si>
  <si>
    <t>8</t>
  </si>
  <si>
    <t>SOT-23-5</t>
  </si>
  <si>
    <t>External DC 2~5V referenced input, single non-inverting output, peak 1.4A sink, 1.4A source current Low-Side Gate Driver</t>
  </si>
  <si>
    <t>CMOS input, single inverting output, peak 11.4A sink, 10.6A source current Low-Side Gate Driver</t>
  </si>
  <si>
    <t>11400 / 10600</t>
  </si>
  <si>
    <t>23</t>
  </si>
  <si>
    <t>19</t>
  </si>
  <si>
    <t>SOIC-8
WDFN-8</t>
  </si>
  <si>
    <t>Single 9-A High-Speed, Low-Side Gate Driver</t>
  </si>
  <si>
    <t>TTL input, single inverting output, peak 11.4A sink, 10.6A source current Low-Side Gate Driver</t>
  </si>
  <si>
    <t>Single 9-A High-Speed,&lt;BR&gt;Low-Side Gate Driver</t>
  </si>
  <si>
    <t>CMOS input, single no-inverting output, peak 11.4A sink, 10.6A source current Low-Side Gate Driver</t>
  </si>
  <si>
    <t>TTL input, single non-inverting output, peak 11.4A sink, 10.6A source current Low-Side Gate Driver</t>
  </si>
  <si>
    <t>36</t>
  </si>
  <si>
    <t>TTL input, single non-inverting output, peak 2.8A sink, 2.5A source current with 3.3V LDO Low-Side Gate Driver</t>
  </si>
  <si>
    <t>2800 / 2500</t>
  </si>
  <si>
    <t>Single 2A High-Speed, Low-Side IGBT Driver</t>
  </si>
  <si>
    <t>1500 / 2000</t>
  </si>
  <si>
    <t>22</t>
  </si>
  <si>
    <t>TTL input, dual inverting output, peak 5A sink, 5A source current Low-Side Gate Driver</t>
  </si>
  <si>
    <t>5
5000</t>
  </si>
  <si>
    <t>12</t>
  </si>
  <si>
    <t>29</t>
  </si>
  <si>
    <t>Dual-4 A, High-Speed,&lt;BR&gt;Low-Side Gate Driver</t>
  </si>
  <si>
    <t>5000</t>
  </si>
  <si>
    <t>TTL input, dual non-inverting output, peak 5A sink, 5A source current Low-Side Gate Driver</t>
  </si>
  <si>
    <t>Dual-4 A, High-Speed,&lt;BR&gt;Low-Side Gate Drivers</t>
  </si>
  <si>
    <t>TTL input, dual inverting output, peak 3A sink, 3A source current Low-Side Gate Driver</t>
  </si>
  <si>
    <t>34</t>
  </si>
  <si>
    <t>Dual 2-A, High-Speed,&lt;BR&gt;Low-Side Gate Drivers</t>
  </si>
  <si>
    <t>3000</t>
  </si>
  <si>
    <t>TTL input, dual non- inverting output, peak 3A sink, 3A source current Low-Side Gate Driver</t>
  </si>
  <si>
    <t>Low-Side Gate Driver, Dual 2 A High-Speed</t>
  </si>
  <si>
    <t>CMOS input, dual inverting output, peak 5A sink, 5A source current Low-Side Gate Driver</t>
  </si>
  <si>
    <t>Dual 4-A High-Speed,&lt;BR&gt;Low-Side Gate Driver</t>
  </si>
  <si>
    <t>Dual 4-A High-Speed,&lt;BR&gt;Low-Side Gate Drivers</t>
  </si>
  <si>
    <t>CMOS input, dual non-inverting output, peak 5A sink, 5A source current Low-Side Gate Driver</t>
  </si>
  <si>
    <t>Dual 4A High-Speed,&lt;BR&gt;Low-Side Gate Driver</t>
  </si>
  <si>
    <t>CMOS input, dual inverting or non-inverting output, peak 5A sink, 5A source current Low-Side Gate Driver</t>
  </si>
  <si>
    <t>TTL input, dual inverting or non-inverting output, peak 5A sink, 5A source current Low-Side Gate Driver</t>
  </si>
  <si>
    <t>CMOS input, dual inverting output, peak 3A sink, 3A source current Low-Side Gate Driver</t>
  </si>
  <si>
    <t>Dual 2A High-Speed,&lt;BR&gt;Low-Side Gate Driver</t>
  </si>
  <si>
    <t>Dual 2-A High-Speed,&lt;BR&gt;Low-Side Gate Driver</t>
  </si>
  <si>
    <t>CMOS input, dual non-inverting output, peak 3A sink, 3A source current Low-Side Gate Driver</t>
  </si>
  <si>
    <t>TTL input, dual non-inverting output, peak 3A sink, 3A source current Low-Side Gate Driver</t>
  </si>
  <si>
    <t>CMOS input, dual inverting or non-inverting output, peak 3A sink, 3A source current Low-Side Gate Driver</t>
  </si>
  <si>
    <t>TTL input, dual inverting or non-inverting output, peak 3A sink, 3A source current Low-Side Gate Driver</t>
  </si>
  <si>
    <t>60V Smart Dual-Coil Relay Drivers</t>
  </si>
  <si>
    <t>Relay</t>
  </si>
  <si>
    <t>1500</t>
  </si>
  <si>
    <t>7</t>
  </si>
  <si>
    <t>Low-Voltage 18V PMOS-NMOS Bridge Driver</t>
  </si>
  <si>
    <t>2A Low-Voltage,&lt;BR&gt;PMOS-NMOS Bridge Driver</t>
  </si>
  <si>
    <t>Low-Voltage 27V PMOS-NMOS Bridge Driver</t>
  </si>
  <si>
    <t>1
1500 / 1000</t>
  </si>
  <si>
    <t>17</t>
  </si>
  <si>
    <t>Secondary-Side Synchronous Rectification Controller for Flyback Converters</t>
  </si>
  <si>
    <t>6</t>
  </si>
  <si>
    <t>3.5</t>
  </si>
  <si>
    <t>14</t>
  </si>
  <si>
    <t>WQFN-16</t>
  </si>
  <si>
    <t>Half-Bridge Gate Driver, 625 V, 0.6 A</t>
  </si>
  <si>
    <t>625V, 0.5A, SOIC-8,&lt;BR&gt;Single High-Side Gate Driver</t>
  </si>
  <si>
    <t>250 / 500</t>
  </si>
  <si>
    <t>625V, 0.4A,&lt;BR&gt;Single High-Side Gate Driver with Reset</t>
  </si>
  <si>
    <t>200 / 400</t>
  </si>
  <si>
    <t>250</t>
  </si>
  <si>
    <t>325V, 0.45A,&lt;BR&gt;Single High-Side Gate Driver with Recharge FET</t>
  </si>
  <si>
    <t>325</t>
  </si>
  <si>
    <t>450</t>
  </si>
  <si>
    <t>625V, 4A, SOIC-8,&lt;BR&gt;High-Side Gate Drive IC</t>
  </si>
  <si>
    <t>4000</t>
  </si>
  <si>
    <t>High-Current, High &amp;amp; Low Side Gate Driver IC</t>
  </si>
  <si>
    <t>625V,0.5/0.25A sink/source current, High Side Gate-Drive</t>
  </si>
  <si>
    <t>Single-Channel High Side Gate-Drive</t>
  </si>
  <si>
    <t>170</t>
  </si>
  <si>
    <t>Single-Channel High-Side Gate Drive IC</t>
  </si>
  <si>
    <t>625V,3.3/5V input logic compatible 4/4A sink/source current, High Side Gate-Drive with 25V shut regulator between Vdd &amp; GND, Vb and Vs</t>
  </si>
  <si>
    <t>210</t>
  </si>
  <si>
    <t>625V,3.3/5V input logic compatible 4/4A sink/source current, High Side Gate-DriveIC</t>
  </si>
  <si>
    <t>21</t>
  </si>
  <si>
    <t>Half-Bridge Gate-Driver</t>
  </si>
  <si>
    <t>90 / 180</t>
  </si>
  <si>
    <t>230</t>
  </si>
  <si>
    <t>Half-Bridge Gate Driver</t>
  </si>
  <si>
    <t>625V, TTL input logic compatible, 0.65/0.35A sink/source current, High &amp; Low Side Gate-Drive</t>
  </si>
  <si>
    <t>350 / 650</t>
  </si>
  <si>
    <t>60</t>
  </si>
  <si>
    <t>300</t>
  </si>
  <si>
    <t>SOIC-14 N
SOIC-8</t>
  </si>
  <si>
    <t>625V,0.65/0.35A sink/source current, Half Bridge Gate-Drive with variable Deadtime, Shutdown protection</t>
  </si>
  <si>
    <t>670</t>
  </si>
  <si>
    <t>SOP-14</t>
  </si>
  <si>
    <t>730</t>
  </si>
  <si>
    <t>625V, 3.3/5V input logic compatible, 0.65/0.35A sink/source current, Half Bridge Gate-Drive with fixed Deadtime</t>
  </si>
  <si>
    <t>270</t>
  </si>
  <si>
    <t>625V, 3.3/5V input logic compatible, 0.5/0.25A sink/source current, Half Bridge Gate-Drive with fixed Deadtime, OCP/Shutdown protection</t>
  </si>
  <si>
    <t>260</t>
  </si>
  <si>
    <t>SOIC-14 N</t>
  </si>
  <si>
    <t>625V,3.3/5V input logic compatible 0.65/0.35A sink/source current, 2ch High Side Gate-Drive</t>
  </si>
  <si>
    <t>180</t>
  </si>
  <si>
    <t>625V, 3.3/5V input logic compatible, 0.65/0.35A sink/source current, 3-Phase Half-Bridge Gate-Drive IC</t>
  </si>
  <si>
    <t>240</t>
  </si>
  <si>
    <t>SOIC-20W</t>
  </si>
  <si>
    <t>3-Phase Half Bridge Gate Drive IC</t>
  </si>
  <si>
    <t>SOIC-28W</t>
  </si>
  <si>
    <t>3-Phase Half-Bridge Gate-Drive IC</t>
  </si>
  <si>
    <t>IGBT</t>
  </si>
  <si>
    <t>12
25</t>
  </si>
  <si>
    <t>625V, 3.3/5V input logic compatible, 4.5/4.5A sink/source current, High &amp; Low Side Gate-Drive</t>
  </si>
  <si>
    <t>4500</t>
  </si>
  <si>
    <t>625V, 3.3/5V input logic compatible, 2.5/2.5A sink/source current, Half Bridge Gate-Drive</t>
  </si>
  <si>
    <t>2500</t>
  </si>
  <si>
    <t>625V, 3.3/5V input logic compatible, 4.5/4.5A sink/source current, High &amp; Low Side Gate-Drive IC with Advanced input filter</t>
  </si>
  <si>
    <t>220</t>
  </si>
  <si>
    <t>1200V High-Current, Half-Bridge, Gate-Driver IC (HVIC)</t>
  </si>
  <si>
    <t>1225</t>
  </si>
  <si>
    <t>2000 / 3000</t>
  </si>
  <si>
    <t>625V, 3.3/5V input logic compatible, 3/3A sink/source current, High &amp; Low side Gate-Drive with SD protection</t>
  </si>
  <si>
    <t>PDIP-14
SOIC-16W</t>
  </si>
  <si>
    <t>625V, 3.3/5V input logic compatible, 2.5/2.5A sink/source current, Half Bridge Gate-Drive with fixed Deadtime and SD protection</t>
  </si>
  <si>
    <t>850</t>
  </si>
  <si>
    <t>625V, 3.3/5V input logic compatible, 2.5/2.5A sink/source current, Half Bridge Gate-Drive IC with variable DT control</t>
  </si>
  <si>
    <t>625V, 3.3/5V input logic compatible, 2.5/2.5A sink/source current, Half Bridge Gate-Drive IC with variable DT control and SD protection</t>
  </si>
  <si>
    <t>225V,TTL input logic compatible 0.65/0.35A sink/source current, High &amp; Low Side Gate-Drive</t>
  </si>
  <si>
    <t>225</t>
  </si>
  <si>
    <t>225V, 3.3/5V input logic compatible, 0.65/0.35A sink/source current, 3-Phase Half-Bridge Gate-Drive IC</t>
  </si>
  <si>
    <t>3</t>
  </si>
  <si>
    <t>High-Frequency, High Side and Low Side Gate Driver IC</t>
  </si>
  <si>
    <t>100</t>
  </si>
  <si>
    <t>3000 / 6000</t>
  </si>
  <si>
    <t>4</t>
  </si>
  <si>
    <t>45</t>
  </si>
  <si>
    <t>WDFN-10</t>
  </si>
  <si>
    <t>Low-Side Gate Driver with LED PWM Dimming Control for Smart LED Lighting</t>
  </si>
  <si>
    <t>914</t>
  </si>
  <si>
    <t>High Speed Dual MOSFET Driver</t>
  </si>
  <si>
    <t>PDIP-8
SOIC-8</t>
  </si>
  <si>
    <t>MOSFET Driver, High Speed, Dual</t>
  </si>
  <si>
    <t>120</t>
  </si>
  <si>
    <t>Single IGBT Driver</t>
  </si>
  <si>
    <t>IGBT Gate Drivers, High-Current, Stand-Alone</t>
  </si>
  <si>
    <t>5000 / 5000</t>
  </si>
  <si>
    <t>IGBT Gate Driver, High Current</t>
  </si>
  <si>
    <t>IGBT Gate Drivers, High-Current, Stand-Alone, Non-inverting</t>
  </si>
  <si>
    <t>MOSFET Driver, High Voltage, Half Bridge, with Inbuilt Oscillator</t>
  </si>
  <si>
    <t>500 / 1000</t>
  </si>
  <si>
    <t>500</t>
  </si>
  <si>
    <t>MOSFET Driver with Dual Outputs for Synchronous Buck Converters</t>
  </si>
  <si>
    <t>11</t>
  </si>
  <si>
    <t>Single Input High and Low Side Power MOSFET Driver</t>
  </si>
  <si>
    <t>Pb-free
Halide free
AEC Qualified
PPAP Capable</t>
  </si>
  <si>
    <t>85</t>
  </si>
  <si>
    <t>MOSFET / IGBT Drivers, High Voltage, High and Low Side</t>
  </si>
  <si>
    <t>DFN-10
SOIC-8</t>
  </si>
  <si>
    <t xml:space="preserve">MOSFET / IGBT Drivers, Dual Input, High Voltage, High and Low Side, 200 V </t>
  </si>
  <si>
    <t>Power MOSFET / IGBT Driver, Single Input, Half-Bridge</t>
  </si>
  <si>
    <t>High Performance, 700 V- 3.5/3.0 A High and Low Side MOSFET Driver</t>
  </si>
  <si>
    <t>700</t>
  </si>
  <si>
    <t>3500 / 3000</t>
  </si>
  <si>
    <t>25
60</t>
  </si>
  <si>
    <t>SiC MOSFET Driver, Low-Side, Single 6 A High-Speed</t>
  </si>
  <si>
    <t>SiC MOSFET</t>
  </si>
  <si>
    <t>N/A</t>
  </si>
  <si>
    <t>WQFN-24</t>
  </si>
  <si>
    <t>MOSFET / IGBT Drivers, High Voltage, High and Low Side, Dual Input</t>
  </si>
  <si>
    <t>1400 / 2200</t>
  </si>
  <si>
    <t>20
40</t>
  </si>
  <si>
    <t>High Voltage 4.3 A High and Low Side Driver</t>
  </si>
  <si>
    <t>4300 / 4300</t>
  </si>
  <si>
    <t>MOSFET Driver, VR12 Compatible, Synchronous Buck</t>
  </si>
  <si>
    <t>DFN-8</t>
  </si>
  <si>
    <t>Synchronous Buck MOSFET Driver</t>
  </si>
  <si>
    <t>High Speed 5A Dual Low Side MOSFET driver</t>
  </si>
  <si>
    <t>MSOP-8 EP
SOIC-8
WDFN-8</t>
  </si>
  <si>
    <t>Small, High Speed Low Side MOSFET Driver with 10A sink/source capability</t>
  </si>
  <si>
    <t>10000/10000</t>
  </si>
  <si>
    <t>High Side and Low Side Gate Driver, High-Frequency, 180 V, 4A capability</t>
  </si>
  <si>
    <t>H-Bridge</t>
  </si>
  <si>
    <t>4000 / 4000</t>
  </si>
  <si>
    <t>DFN-8
SOIC-8
WDFN-10</t>
  </si>
  <si>
    <t>High Side and Low Side Gate Driver, High-Frequency, 180V offering 0.5A source/0.8A capability</t>
  </si>
  <si>
    <t>500 / 800</t>
  </si>
  <si>
    <t>VR12.5 Buck MOSFET Driver</t>
  </si>
  <si>
    <t>6.5</t>
  </si>
  <si>
    <t>13.2</t>
  </si>
  <si>
    <t>MOSFET Driver, VR12.5 Compatible Synchronous Buck</t>
  </si>
  <si>
    <t>VR12.5 MOSFET Driver</t>
  </si>
  <si>
    <t>Synchronous Buck Dual MOSFET Driver</t>
  </si>
  <si>
    <t>QFN-16</t>
  </si>
  <si>
    <t>VR12.5 Synchronous Buck MOSFET Driver</t>
  </si>
  <si>
    <t>MOSFET Driver, VR12.5 Compatible, Synchronous Buck</t>
  </si>
  <si>
    <t>MOSFET Driver Compatible with Single-Phase IMVP8 Controllers</t>
  </si>
  <si>
    <t>DRVH: 16 / DRVL: 11</t>
  </si>
  <si>
    <t>DRVH: 11 / DRVL: 8</t>
  </si>
  <si>
    <t>100V High-Frequency, High Side and Low Side Gate Driver</t>
  </si>
  <si>
    <t>Automotive SiC MOSFET Driver, Low-Side, Single 6 A High-Speed</t>
  </si>
  <si>
    <t>QFNW-24</t>
  </si>
  <si>
    <t>4000 / 6100</t>
  </si>
  <si>
    <t>9.2</t>
  </si>
  <si>
    <t>7.9</t>
  </si>
  <si>
    <t>75</t>
  </si>
  <si>
    <t>Hex Solenoid Current Controller with N-FET Predrivers</t>
  </si>
  <si>
    <t>26</t>
  </si>
  <si>
    <t>TQFP-64 EP</t>
  </si>
  <si>
    <t>Octal Solenoid Current Controller with N-FET Predrivers</t>
  </si>
  <si>
    <t>PPAP Capable
Pb-free
Halide free</t>
  </si>
  <si>
    <t xml:space="preserve">MOSFET Pre-Driver, Hex, Low-Side </t>
  </si>
  <si>
    <t>0.8</t>
  </si>
  <si>
    <t>5.25</t>
  </si>
  <si>
    <t>1000</t>
  </si>
  <si>
    <t>LQFP-32</t>
  </si>
  <si>
    <t>MOSFET Pre-Driver, Hex, Low-Side</t>
  </si>
  <si>
    <t>277</t>
  </si>
  <si>
    <t>FLEXMOS™ Hex Low-side MOSFET Pre-driver</t>
  </si>
  <si>
    <t>18
-</t>
  </si>
  <si>
    <t>QFN-32</t>
  </si>
  <si>
    <t>QFN-32
TQFP-32 EP</t>
  </si>
  <si>
    <t>Four Channel Half-Bridge MOSFET Pre-Driver for Motor Control Application</t>
  </si>
  <si>
    <t>Drivers
H-Bridge
MOSFET</t>
  </si>
  <si>
    <t>Seven Channel Half-Bridge MOSFET Pre-Driver for Motor Control Application</t>
  </si>
  <si>
    <t>QFNW-48</t>
  </si>
  <si>
    <t>Low Side MOSFET Driver, Dual 5A High Speed with Enable</t>
  </si>
  <si>
    <t>MSOP-8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</si>
</sst>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2"/>
  <sheetViews>
    <sheetView tabSelected="1" workbookViewId="0">
      <pane ySplit="1" topLeftCell="A2" activePane="bottomLeft" state="frozen"/>
      <selection pane="bottomLeft" activeCell="O2" sqref="O2"/>
    </sheetView>
  </sheetViews>
  <sheetFormatPr defaultRowHeight="12.75" x14ac:dyDescent="0.2"/>
  <cols>
    <col min="1" max="14" width="18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51" x14ac:dyDescent="0.2">
      <c r="A2" t="str">
        <f>HYPERLINK("https://www.onsemi.com/PowerSolutions/product.do?id=FAN3122TM1X-F085","FAN3122TM1X-F085")</f>
        <v>FAN3122TM1X-F085</v>
      </c>
      <c r="B2" t="str">
        <f>HYPERLINK("https://www.onsemi.com/pub/Collateral/FAN3121-D.PDF","FAN3121/D (2159kB)")</f>
        <v>FAN3121/D (2159kB)</v>
      </c>
      <c r="C2" t="s">
        <v>14</v>
      </c>
      <c r="D2" s="2" t="s">
        <v>15</v>
      </c>
      <c r="E2" t="s">
        <v>16</v>
      </c>
      <c r="F2" t="s">
        <v>17</v>
      </c>
      <c r="G2" t="s">
        <v>17</v>
      </c>
      <c r="H2" t="s">
        <v>17</v>
      </c>
      <c r="I2" t="s">
        <v>17</v>
      </c>
      <c r="J2" t="s">
        <v>17</v>
      </c>
      <c r="K2" t="s">
        <v>17</v>
      </c>
      <c r="L2" t="s">
        <v>17</v>
      </c>
      <c r="M2" t="s">
        <v>17</v>
      </c>
      <c r="N2" s="2" t="s">
        <v>18</v>
      </c>
    </row>
    <row r="3" spans="1:14" ht="51" x14ac:dyDescent="0.2">
      <c r="A3" t="str">
        <f>HYPERLINK("https://www.onsemi.com/PowerSolutions/product.do?id=FAN3224TM1X-F085","FAN3224TM1X-F085")</f>
        <v>FAN3224TM1X-F085</v>
      </c>
      <c r="B3" t="str">
        <f>HYPERLINK("https://www.onsemi.com/pub/Collateral/FAN3223-D.PDF","FAN3223/D (1442kB)")</f>
        <v>FAN3223/D (1442kB)</v>
      </c>
      <c r="C3" t="s">
        <v>19</v>
      </c>
      <c r="D3" s="2" t="s">
        <v>15</v>
      </c>
      <c r="E3" t="s">
        <v>16</v>
      </c>
      <c r="F3" t="s">
        <v>17</v>
      </c>
      <c r="G3" t="s">
        <v>17</v>
      </c>
      <c r="H3" t="s">
        <v>17</v>
      </c>
      <c r="I3" t="s">
        <v>17</v>
      </c>
      <c r="J3" t="s">
        <v>17</v>
      </c>
      <c r="K3" t="s">
        <v>17</v>
      </c>
      <c r="L3" t="s">
        <v>17</v>
      </c>
      <c r="M3" t="s">
        <v>17</v>
      </c>
      <c r="N3" s="2" t="s">
        <v>18</v>
      </c>
    </row>
    <row r="4" spans="1:14" ht="51" x14ac:dyDescent="0.2">
      <c r="A4" t="str">
        <f>HYPERLINK("https://www.onsemi.com/PowerSolutions/product.do?id=FAN3224TUM1X-F085","FAN3224TUM1X-F085")</f>
        <v>FAN3224TUM1X-F085</v>
      </c>
      <c r="B4" t="str">
        <f>HYPERLINK("https://www.onsemi.com/pub/Collateral/FAN3223-D.PDF","FAN3223/D (1442kB)")</f>
        <v>FAN3223/D (1442kB)</v>
      </c>
      <c r="C4" t="s">
        <v>19</v>
      </c>
      <c r="D4" s="2" t="s">
        <v>15</v>
      </c>
      <c r="E4" t="s">
        <v>16</v>
      </c>
      <c r="F4" t="s">
        <v>17</v>
      </c>
      <c r="G4" t="s">
        <v>17</v>
      </c>
      <c r="H4" t="s">
        <v>17</v>
      </c>
      <c r="I4" t="s">
        <v>17</v>
      </c>
      <c r="J4" t="s">
        <v>17</v>
      </c>
      <c r="K4" t="s">
        <v>17</v>
      </c>
      <c r="L4" t="s">
        <v>17</v>
      </c>
      <c r="M4" t="s">
        <v>17</v>
      </c>
      <c r="N4" s="2" t="s">
        <v>18</v>
      </c>
    </row>
    <row r="5" spans="1:14" ht="25.5" x14ac:dyDescent="0.2">
      <c r="A5" t="str">
        <f>HYPERLINK("https://www.onsemi.com/PowerSolutions/product.do?id=NCD57000","NCD57000")</f>
        <v>NCD57000</v>
      </c>
      <c r="B5" t="str">
        <f>HYPERLINK("https://www.onsemi.com/pub/Collateral/NCD57000-D.PDF","NCD57000/D (150kB)")</f>
        <v>NCD57000/D (150kB)</v>
      </c>
      <c r="C5" t="s">
        <v>20</v>
      </c>
      <c r="D5" s="2" t="s">
        <v>21</v>
      </c>
      <c r="E5" t="s">
        <v>16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</row>
    <row r="6" spans="1:14" ht="25.5" x14ac:dyDescent="0.2">
      <c r="A6" t="str">
        <f>HYPERLINK("https://www.onsemi.com/PowerSolutions/product.do?id=NCD57001","NCD57001")</f>
        <v>NCD57001</v>
      </c>
      <c r="B6" t="str">
        <f>HYPERLINK("https://www.onsemi.com/pub/Collateral/NCD57001-D.PDF","NCD57001/D (149kB)")</f>
        <v>NCD57001/D (149kB)</v>
      </c>
      <c r="C6" t="s">
        <v>31</v>
      </c>
      <c r="D6" s="2" t="s">
        <v>21</v>
      </c>
      <c r="E6" t="s">
        <v>16</v>
      </c>
      <c r="F6" s="2" t="s">
        <v>22</v>
      </c>
      <c r="G6" s="2" t="s">
        <v>23</v>
      </c>
      <c r="H6" s="2" t="s">
        <v>24</v>
      </c>
      <c r="I6" s="2" t="s">
        <v>25</v>
      </c>
      <c r="J6" s="2" t="s">
        <v>26</v>
      </c>
      <c r="K6" s="2" t="s">
        <v>27</v>
      </c>
      <c r="L6" s="2" t="s">
        <v>28</v>
      </c>
      <c r="M6" s="2" t="s">
        <v>29</v>
      </c>
      <c r="N6" s="2" t="s">
        <v>30</v>
      </c>
    </row>
    <row r="7" spans="1:14" ht="25.5" x14ac:dyDescent="0.2">
      <c r="A7" t="str">
        <f>HYPERLINK("https://www.onsemi.com/PowerSolutions/product.do?id=NCP51820","NCP51820")</f>
        <v>NCP51820</v>
      </c>
      <c r="B7" t="str">
        <f>HYPERLINK("https://www.onsemi.com/pub/Collateral/NCP51820-D.PDF","NCP51820/D (795kB)")</f>
        <v>NCP51820/D (795kB)</v>
      </c>
      <c r="C7" t="s">
        <v>32</v>
      </c>
      <c r="D7" s="2" t="s">
        <v>21</v>
      </c>
      <c r="E7" t="s">
        <v>16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23</v>
      </c>
      <c r="L7" s="2" t="s">
        <v>38</v>
      </c>
      <c r="M7" s="2" t="s">
        <v>39</v>
      </c>
      <c r="N7" s="2" t="s">
        <v>40</v>
      </c>
    </row>
    <row r="8" spans="1:14" ht="51" x14ac:dyDescent="0.2">
      <c r="A8" t="str">
        <f>HYPERLINK("https://www.onsemi.com/PowerSolutions/product.do?id=NCV57000","NCV57000")</f>
        <v>NCV57000</v>
      </c>
      <c r="B8" t="str">
        <f>HYPERLINK("https://www.onsemi.com/pub/Collateral/NCV57000-D.PDF","NCV57000/D (150kB)")</f>
        <v>NCV57000/D (150kB)</v>
      </c>
      <c r="C8" t="s">
        <v>20</v>
      </c>
      <c r="D8" s="2" t="s">
        <v>15</v>
      </c>
      <c r="E8" t="s">
        <v>16</v>
      </c>
      <c r="F8" s="2" t="s">
        <v>22</v>
      </c>
      <c r="G8" s="2" t="s">
        <v>23</v>
      </c>
      <c r="H8" s="2" t="s">
        <v>24</v>
      </c>
      <c r="I8" s="2" t="s">
        <v>25</v>
      </c>
      <c r="J8" s="2" t="s">
        <v>26</v>
      </c>
      <c r="K8" s="2" t="s">
        <v>27</v>
      </c>
      <c r="L8" s="2" t="s">
        <v>28</v>
      </c>
      <c r="M8" s="2" t="s">
        <v>29</v>
      </c>
      <c r="N8" s="2" t="s">
        <v>30</v>
      </c>
    </row>
    <row r="9" spans="1:14" ht="51" x14ac:dyDescent="0.2">
      <c r="A9" t="str">
        <f>HYPERLINK("https://www.onsemi.com/PowerSolutions/product.do?id=NCV57001","NCV57001")</f>
        <v>NCV57001</v>
      </c>
      <c r="B9" t="str">
        <f>HYPERLINK("https://www.onsemi.com/pub/Collateral/NCV57001-D.PDF","NCV57001/D (149kB)")</f>
        <v>NCV57001/D (149kB)</v>
      </c>
      <c r="C9" t="s">
        <v>31</v>
      </c>
      <c r="D9" s="2" t="s">
        <v>15</v>
      </c>
      <c r="E9" t="s">
        <v>16</v>
      </c>
      <c r="F9" s="2" t="s">
        <v>22</v>
      </c>
      <c r="G9" s="2" t="s">
        <v>23</v>
      </c>
      <c r="H9" s="2" t="s">
        <v>24</v>
      </c>
      <c r="I9" s="2" t="s">
        <v>25</v>
      </c>
      <c r="J9" s="2" t="s">
        <v>26</v>
      </c>
      <c r="K9" s="2" t="s">
        <v>27</v>
      </c>
      <c r="L9" s="2" t="s">
        <v>28</v>
      </c>
      <c r="M9" s="2" t="s">
        <v>29</v>
      </c>
      <c r="N9" s="2" t="s">
        <v>30</v>
      </c>
    </row>
    <row r="10" spans="1:14" ht="25.5" x14ac:dyDescent="0.2">
      <c r="A10" t="str">
        <f>HYPERLINK("https://www.onsemi.com/PowerSolutions/product.do?id=ADP3110A","ADP3110A")</f>
        <v>ADP3110A</v>
      </c>
      <c r="B10" t="str">
        <f>HYPERLINK("https://www.onsemi.com/pub/Collateral/ADP3110A-D.PDF","ADP3110A/D (126.0kB)")</f>
        <v>ADP3110A/D (126.0kB)</v>
      </c>
      <c r="C10" t="s">
        <v>41</v>
      </c>
      <c r="D10" s="2" t="s">
        <v>21</v>
      </c>
      <c r="E10" t="s">
        <v>42</v>
      </c>
      <c r="F10" s="2" t="s">
        <v>33</v>
      </c>
      <c r="G10" s="2" t="s">
        <v>34</v>
      </c>
      <c r="H10" s="2" t="s">
        <v>43</v>
      </c>
      <c r="I10" s="2" t="s">
        <v>28</v>
      </c>
      <c r="J10" s="2" t="s">
        <v>44</v>
      </c>
      <c r="K10" s="2" t="s">
        <v>45</v>
      </c>
      <c r="L10" s="2" t="s">
        <v>36</v>
      </c>
      <c r="M10" s="2" t="s">
        <v>46</v>
      </c>
      <c r="N10" s="2" t="s">
        <v>47</v>
      </c>
    </row>
    <row r="11" spans="1:14" ht="25.5" x14ac:dyDescent="0.2">
      <c r="A11" t="str">
        <f>HYPERLINK("https://www.onsemi.com/PowerSolutions/product.do?id=ADP3120A","ADP3120A")</f>
        <v>ADP3120A</v>
      </c>
      <c r="B11" t="str">
        <f>HYPERLINK("https://www.onsemi.com/pub/Collateral/ADP3120A-D.PDF","ADP3120A/D (83kB)")</f>
        <v>ADP3120A/D (83kB)</v>
      </c>
      <c r="C11" t="s">
        <v>48</v>
      </c>
      <c r="D11" s="2" t="s">
        <v>21</v>
      </c>
      <c r="E11" t="s">
        <v>42</v>
      </c>
      <c r="F11" s="2" t="s">
        <v>33</v>
      </c>
      <c r="G11" s="2" t="s">
        <v>34</v>
      </c>
      <c r="H11" s="2" t="s">
        <v>43</v>
      </c>
      <c r="I11" s="2" t="s">
        <v>28</v>
      </c>
      <c r="J11" s="2" t="s">
        <v>49</v>
      </c>
      <c r="K11" s="2" t="s">
        <v>36</v>
      </c>
      <c r="L11" s="2" t="s">
        <v>50</v>
      </c>
      <c r="M11" s="2" t="s">
        <v>51</v>
      </c>
      <c r="N11" s="2" t="s">
        <v>47</v>
      </c>
    </row>
    <row r="12" spans="1:14" ht="25.5" x14ac:dyDescent="0.2">
      <c r="A12" t="str">
        <f>HYPERLINK("https://www.onsemi.com/PowerSolutions/product.do?id=CS3361","CS3361")</f>
        <v>CS3361</v>
      </c>
      <c r="B12" t="str">
        <f>HYPERLINK("https://www.onsemi.com/pub/Collateral/CS3361-D.PDF","CS3361/D (75kB)")</f>
        <v>CS3361/D (75kB)</v>
      </c>
      <c r="C12" t="s">
        <v>52</v>
      </c>
      <c r="D12" s="2" t="s">
        <v>21</v>
      </c>
      <c r="E12" t="s">
        <v>42</v>
      </c>
      <c r="F12" s="2" t="s">
        <v>33</v>
      </c>
      <c r="G12" s="2" t="s">
        <v>23</v>
      </c>
      <c r="H12" s="2" t="s">
        <v>53</v>
      </c>
      <c r="I12" s="2" t="s">
        <v>54</v>
      </c>
      <c r="J12" s="2" t="s">
        <v>53</v>
      </c>
      <c r="K12" s="2" t="s">
        <v>53</v>
      </c>
      <c r="L12" s="2" t="s">
        <v>53</v>
      </c>
      <c r="M12" s="2" t="s">
        <v>53</v>
      </c>
      <c r="N12" s="2" t="s">
        <v>55</v>
      </c>
    </row>
    <row r="13" spans="1:14" ht="51" x14ac:dyDescent="0.2">
      <c r="A13" t="str">
        <f>HYPERLINK("https://www.onsemi.com/PowerSolutions/product.do?id=FAD6263M1X","FAD6263M1X")</f>
        <v>FAD6263M1X</v>
      </c>
      <c r="B13" t="str">
        <f>HYPERLINK("https://www.onsemi.com/pub/Collateral/FAD6263-D.PDF","FAD6263/D (211kB)")</f>
        <v>FAD6263/D (211kB)</v>
      </c>
      <c r="C13" t="s">
        <v>56</v>
      </c>
      <c r="D13" s="2" t="s">
        <v>15</v>
      </c>
      <c r="E13" t="s">
        <v>42</v>
      </c>
      <c r="F13" s="2" t="s">
        <v>22</v>
      </c>
      <c r="G13" s="2" t="s">
        <v>23</v>
      </c>
      <c r="H13" s="2" t="s">
        <v>57</v>
      </c>
      <c r="I13" s="2" t="s">
        <v>58</v>
      </c>
      <c r="J13" s="2" t="s">
        <v>59</v>
      </c>
      <c r="K13" s="2" t="s">
        <v>36</v>
      </c>
      <c r="L13" s="2" t="s">
        <v>36</v>
      </c>
      <c r="M13" s="2" t="s">
        <v>60</v>
      </c>
      <c r="N13" s="2" t="s">
        <v>61</v>
      </c>
    </row>
    <row r="14" spans="1:14" ht="51" x14ac:dyDescent="0.2">
      <c r="A14" t="str">
        <f>HYPERLINK("https://www.onsemi.com/PowerSolutions/product.do?id=FAD7191","FAD7191")</f>
        <v>FAD7191</v>
      </c>
      <c r="B14" t="str">
        <f>HYPERLINK("https://www.onsemi.com/pub/Collateral/FAN7191_F085-D.PDF","FAN7191_F085/D (225kB)")</f>
        <v>FAN7191_F085/D (225kB)</v>
      </c>
      <c r="C14" t="s">
        <v>62</v>
      </c>
      <c r="D14" s="2" t="s">
        <v>15</v>
      </c>
      <c r="E14" t="s">
        <v>42</v>
      </c>
      <c r="F14" s="2" t="s">
        <v>63</v>
      </c>
      <c r="G14" s="2" t="s">
        <v>23</v>
      </c>
      <c r="H14" s="2" t="s">
        <v>64</v>
      </c>
      <c r="I14" s="2" t="s">
        <v>58</v>
      </c>
      <c r="J14" s="2" t="s">
        <v>65</v>
      </c>
      <c r="K14" s="2" t="s">
        <v>58</v>
      </c>
      <c r="L14" s="2" t="s">
        <v>58</v>
      </c>
      <c r="M14" s="2" t="s">
        <v>60</v>
      </c>
      <c r="N14" s="2" t="s">
        <v>55</v>
      </c>
    </row>
    <row r="15" spans="1:14" ht="51" x14ac:dyDescent="0.2">
      <c r="A15" t="str">
        <f>HYPERLINK("https://www.onsemi.com/PowerSolutions/product.do?id=FAN1100_F085","FAN1100_F085")</f>
        <v>FAN1100_F085</v>
      </c>
      <c r="B15" t="str">
        <f>HYPERLINK("https://www.onsemi.com/pub/Collateral/FAN1100_F085-D.PDF","FAN1100_F085/D (262kB)")</f>
        <v>FAN1100_F085/D (262kB)</v>
      </c>
      <c r="C15" t="s">
        <v>66</v>
      </c>
      <c r="D15" s="2" t="s">
        <v>15</v>
      </c>
      <c r="E15" t="s">
        <v>42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  <c r="L15" t="s">
        <v>17</v>
      </c>
      <c r="M15" t="s">
        <v>17</v>
      </c>
      <c r="N15" s="2" t="s">
        <v>67</v>
      </c>
    </row>
    <row r="16" spans="1:14" ht="38.25" x14ac:dyDescent="0.2">
      <c r="A16" t="str">
        <f>HYPERLINK("https://www.onsemi.com/PowerSolutions/product.do?id=FAN3100C","FAN3100C")</f>
        <v>FAN3100C</v>
      </c>
      <c r="B16" t="str">
        <f>HYPERLINK("https://www.onsemi.com/pub/Collateral/FAN3100T-D.PDF","FAN3100T/D (1701kB)")</f>
        <v>FAN3100T/D (1701kB)</v>
      </c>
      <c r="C16" t="s">
        <v>68</v>
      </c>
      <c r="D16" s="2" t="s">
        <v>21</v>
      </c>
      <c r="E16" t="s">
        <v>42</v>
      </c>
      <c r="F16" s="2" t="s">
        <v>33</v>
      </c>
      <c r="G16" s="2" t="s">
        <v>23</v>
      </c>
      <c r="H16" s="2" t="s">
        <v>53</v>
      </c>
      <c r="I16" s="2" t="s">
        <v>69</v>
      </c>
      <c r="J16" s="2" t="s">
        <v>70</v>
      </c>
      <c r="K16" s="2" t="s">
        <v>71</v>
      </c>
      <c r="L16" s="2" t="s">
        <v>72</v>
      </c>
      <c r="M16" s="2" t="s">
        <v>73</v>
      </c>
      <c r="N16" s="2" t="s">
        <v>74</v>
      </c>
    </row>
    <row r="17" spans="1:14" ht="25.5" x14ac:dyDescent="0.2">
      <c r="A17" t="str">
        <f>HYPERLINK("https://www.onsemi.com/PowerSolutions/product.do?id=FAN3100T","FAN3100T")</f>
        <v>FAN3100T</v>
      </c>
      <c r="B17" t="str">
        <f>HYPERLINK("https://www.onsemi.com/pub/Collateral/FAN3100T-D.PDF","FAN3100T/D (1701kB)")</f>
        <v>FAN3100T/D (1701kB)</v>
      </c>
      <c r="C17" t="s">
        <v>75</v>
      </c>
      <c r="D17" s="2" t="s">
        <v>21</v>
      </c>
      <c r="E17" t="s">
        <v>42</v>
      </c>
      <c r="F17" s="2" t="s">
        <v>33</v>
      </c>
      <c r="G17" s="2" t="s">
        <v>23</v>
      </c>
      <c r="H17" s="2" t="s">
        <v>53</v>
      </c>
      <c r="I17" s="2" t="s">
        <v>69</v>
      </c>
      <c r="J17" s="2" t="s">
        <v>76</v>
      </c>
      <c r="K17" s="2" t="s">
        <v>71</v>
      </c>
      <c r="L17" s="2" t="s">
        <v>72</v>
      </c>
      <c r="M17" s="2" t="s">
        <v>77</v>
      </c>
      <c r="N17" s="2" t="s">
        <v>74</v>
      </c>
    </row>
    <row r="18" spans="1:14" ht="25.5" x14ac:dyDescent="0.2">
      <c r="A18" t="str">
        <f>HYPERLINK("https://www.onsemi.com/PowerSolutions/product.do?id=FAN3111C","FAN3111C")</f>
        <v>FAN3111C</v>
      </c>
      <c r="B18" t="str">
        <f>HYPERLINK("https://www.onsemi.com/pub/Collateral/FAN3111E-D.pdf","FAN3111E/D (1307kB)")</f>
        <v>FAN3111E/D (1307kB)</v>
      </c>
      <c r="C18" t="s">
        <v>78</v>
      </c>
      <c r="D18" s="2" t="s">
        <v>21</v>
      </c>
      <c r="E18" t="s">
        <v>42</v>
      </c>
      <c r="F18" s="2" t="s">
        <v>33</v>
      </c>
      <c r="G18" s="2" t="s">
        <v>23</v>
      </c>
      <c r="H18" s="2" t="s">
        <v>53</v>
      </c>
      <c r="I18" s="2" t="s">
        <v>69</v>
      </c>
      <c r="J18" s="2" t="s">
        <v>79</v>
      </c>
      <c r="K18" s="2" t="s">
        <v>72</v>
      </c>
      <c r="L18" s="2" t="s">
        <v>80</v>
      </c>
      <c r="M18" s="2" t="s">
        <v>77</v>
      </c>
      <c r="N18" s="2" t="s">
        <v>81</v>
      </c>
    </row>
    <row r="19" spans="1:14" ht="25.5" x14ac:dyDescent="0.2">
      <c r="A19" t="str">
        <f>HYPERLINK("https://www.onsemi.com/PowerSolutions/product.do?id=FAN3111E","FAN3111E")</f>
        <v>FAN3111E</v>
      </c>
      <c r="B19" t="str">
        <f>HYPERLINK("https://www.onsemi.com/pub/Collateral/FAN3111E-D.pdf","FAN3111E/D (1307kB)")</f>
        <v>FAN3111E/D (1307kB)</v>
      </c>
      <c r="C19" t="s">
        <v>82</v>
      </c>
      <c r="D19" s="2" t="s">
        <v>21</v>
      </c>
      <c r="E19" t="s">
        <v>42</v>
      </c>
      <c r="F19" s="2" t="s">
        <v>33</v>
      </c>
      <c r="G19" s="2" t="s">
        <v>23</v>
      </c>
      <c r="H19" s="2" t="s">
        <v>53</v>
      </c>
      <c r="I19" s="2" t="s">
        <v>69</v>
      </c>
      <c r="J19" s="2" t="s">
        <v>79</v>
      </c>
      <c r="K19" s="2" t="s">
        <v>72</v>
      </c>
      <c r="L19" s="2" t="s">
        <v>80</v>
      </c>
      <c r="M19" s="2" t="s">
        <v>77</v>
      </c>
      <c r="N19" s="2" t="s">
        <v>81</v>
      </c>
    </row>
    <row r="20" spans="1:14" ht="25.5" x14ac:dyDescent="0.2">
      <c r="A20" t="str">
        <f>HYPERLINK("https://www.onsemi.com/PowerSolutions/product.do?id=FAN3121C","FAN3121C")</f>
        <v>FAN3121C</v>
      </c>
      <c r="B20" t="str">
        <f t="shared" ref="B20:B27" si="0">HYPERLINK("https://www.onsemi.com/pub/Collateral/FAN3122T_F085-D.PDF","FAN3122T_F085/D (3355kB)")</f>
        <v>FAN3122T_F085/D (3355kB)</v>
      </c>
      <c r="C20" t="s">
        <v>83</v>
      </c>
      <c r="D20" s="2" t="s">
        <v>21</v>
      </c>
      <c r="E20" t="s">
        <v>42</v>
      </c>
      <c r="F20" s="2" t="s">
        <v>33</v>
      </c>
      <c r="G20" s="2" t="s">
        <v>23</v>
      </c>
      <c r="H20" s="2" t="s">
        <v>53</v>
      </c>
      <c r="I20" s="2" t="s">
        <v>69</v>
      </c>
      <c r="J20" s="2" t="s">
        <v>84</v>
      </c>
      <c r="K20" s="2" t="s">
        <v>85</v>
      </c>
      <c r="L20" s="2" t="s">
        <v>86</v>
      </c>
      <c r="M20" s="2" t="s">
        <v>73</v>
      </c>
      <c r="N20" s="2" t="s">
        <v>87</v>
      </c>
    </row>
    <row r="21" spans="1:14" ht="51" x14ac:dyDescent="0.2">
      <c r="A21" t="str">
        <f>HYPERLINK("https://www.onsemi.com/PowerSolutions/product.do?id=FAN3121C_F085","FAN3121C_F085")</f>
        <v>FAN3121C_F085</v>
      </c>
      <c r="B21" t="str">
        <f t="shared" si="0"/>
        <v>FAN3122T_F085/D (3355kB)</v>
      </c>
      <c r="C21" t="s">
        <v>88</v>
      </c>
      <c r="D21" s="2" t="s">
        <v>15</v>
      </c>
      <c r="E21" t="s">
        <v>42</v>
      </c>
      <c r="F21" s="2" t="s">
        <v>33</v>
      </c>
      <c r="G21" t="s">
        <v>17</v>
      </c>
      <c r="H21" t="s">
        <v>17</v>
      </c>
      <c r="I21" s="2" t="s">
        <v>69</v>
      </c>
      <c r="J21" s="2" t="s">
        <v>84</v>
      </c>
      <c r="K21" t="s">
        <v>17</v>
      </c>
      <c r="L21" t="s">
        <v>17</v>
      </c>
      <c r="M21" t="s">
        <v>17</v>
      </c>
      <c r="N21" s="2" t="s">
        <v>67</v>
      </c>
    </row>
    <row r="22" spans="1:14" ht="25.5" x14ac:dyDescent="0.2">
      <c r="A22" t="str">
        <f>HYPERLINK("https://www.onsemi.com/PowerSolutions/product.do?id=FAN3121T","FAN3121T")</f>
        <v>FAN3121T</v>
      </c>
      <c r="B22" t="str">
        <f t="shared" si="0"/>
        <v>FAN3122T_F085/D (3355kB)</v>
      </c>
      <c r="C22" t="s">
        <v>89</v>
      </c>
      <c r="D22" s="2" t="s">
        <v>21</v>
      </c>
      <c r="E22" t="s">
        <v>42</v>
      </c>
      <c r="F22" s="2" t="s">
        <v>33</v>
      </c>
      <c r="G22" s="2" t="s">
        <v>23</v>
      </c>
      <c r="H22" s="2" t="s">
        <v>53</v>
      </c>
      <c r="I22" s="2" t="s">
        <v>69</v>
      </c>
      <c r="J22" s="2" t="s">
        <v>84</v>
      </c>
      <c r="K22" s="2" t="s">
        <v>85</v>
      </c>
      <c r="L22" s="2" t="s">
        <v>86</v>
      </c>
      <c r="M22" s="2" t="s">
        <v>43</v>
      </c>
      <c r="N22" s="2" t="s">
        <v>87</v>
      </c>
    </row>
    <row r="23" spans="1:14" ht="51" x14ac:dyDescent="0.2">
      <c r="A23" t="str">
        <f>HYPERLINK("https://www.onsemi.com/PowerSolutions/product.do?id=FAN3121T_F085","FAN3121T_F085")</f>
        <v>FAN3121T_F085</v>
      </c>
      <c r="B23" t="str">
        <f t="shared" si="0"/>
        <v>FAN3122T_F085/D (3355kB)</v>
      </c>
      <c r="C23" t="s">
        <v>90</v>
      </c>
      <c r="D23" s="2" t="s">
        <v>15</v>
      </c>
      <c r="E23" t="s">
        <v>42</v>
      </c>
      <c r="F23" s="2" t="s">
        <v>33</v>
      </c>
      <c r="G23" t="s">
        <v>17</v>
      </c>
      <c r="H23" t="s">
        <v>17</v>
      </c>
      <c r="I23" s="2" t="s">
        <v>69</v>
      </c>
      <c r="J23" s="2" t="s">
        <v>84</v>
      </c>
      <c r="K23" t="s">
        <v>17</v>
      </c>
      <c r="L23" t="s">
        <v>17</v>
      </c>
      <c r="M23" t="s">
        <v>17</v>
      </c>
      <c r="N23" s="2" t="s">
        <v>67</v>
      </c>
    </row>
    <row r="24" spans="1:14" ht="25.5" x14ac:dyDescent="0.2">
      <c r="A24" t="str">
        <f>HYPERLINK("https://www.onsemi.com/PowerSolutions/product.do?id=FAN3122C","FAN3122C")</f>
        <v>FAN3122C</v>
      </c>
      <c r="B24" t="str">
        <f t="shared" si="0"/>
        <v>FAN3122T_F085/D (3355kB)</v>
      </c>
      <c r="C24" t="s">
        <v>91</v>
      </c>
      <c r="D24" s="2" t="s">
        <v>21</v>
      </c>
      <c r="E24" t="s">
        <v>42</v>
      </c>
      <c r="F24" s="2" t="s">
        <v>33</v>
      </c>
      <c r="G24" s="2" t="s">
        <v>23</v>
      </c>
      <c r="H24" s="2" t="s">
        <v>53</v>
      </c>
      <c r="I24" s="2" t="s">
        <v>69</v>
      </c>
      <c r="J24" s="2" t="s">
        <v>84</v>
      </c>
      <c r="K24" s="2" t="s">
        <v>85</v>
      </c>
      <c r="L24" s="2" t="s">
        <v>86</v>
      </c>
      <c r="M24" s="2" t="s">
        <v>73</v>
      </c>
      <c r="N24" s="2" t="s">
        <v>87</v>
      </c>
    </row>
    <row r="25" spans="1:14" ht="51" x14ac:dyDescent="0.2">
      <c r="A25" t="str">
        <f>HYPERLINK("https://www.onsemi.com/PowerSolutions/product.do?id=FAN3122C_F085","FAN3122C_F085")</f>
        <v>FAN3122C_F085</v>
      </c>
      <c r="B25" t="str">
        <f t="shared" si="0"/>
        <v>FAN3122T_F085/D (3355kB)</v>
      </c>
      <c r="C25" t="s">
        <v>14</v>
      </c>
      <c r="D25" s="2" t="s">
        <v>15</v>
      </c>
      <c r="E25" t="s">
        <v>42</v>
      </c>
      <c r="F25" s="2" t="s">
        <v>33</v>
      </c>
      <c r="G25" t="s">
        <v>17</v>
      </c>
      <c r="H25" t="s">
        <v>17</v>
      </c>
      <c r="I25" s="2" t="s">
        <v>69</v>
      </c>
      <c r="J25" s="2" t="s">
        <v>84</v>
      </c>
      <c r="K25" t="s">
        <v>17</v>
      </c>
      <c r="L25" t="s">
        <v>17</v>
      </c>
      <c r="M25" t="s">
        <v>17</v>
      </c>
      <c r="N25" s="2" t="s">
        <v>67</v>
      </c>
    </row>
    <row r="26" spans="1:14" ht="25.5" x14ac:dyDescent="0.2">
      <c r="A26" t="str">
        <f>HYPERLINK("https://www.onsemi.com/PowerSolutions/product.do?id=FAN3122T","FAN3122T")</f>
        <v>FAN3122T</v>
      </c>
      <c r="B26" t="str">
        <f t="shared" si="0"/>
        <v>FAN3122T_F085/D (3355kB)</v>
      </c>
      <c r="C26" t="s">
        <v>92</v>
      </c>
      <c r="D26" s="2" t="s">
        <v>21</v>
      </c>
      <c r="E26" t="s">
        <v>42</v>
      </c>
      <c r="F26" s="2" t="s">
        <v>33</v>
      </c>
      <c r="G26" s="2" t="s">
        <v>23</v>
      </c>
      <c r="H26" s="2" t="s">
        <v>53</v>
      </c>
      <c r="I26" s="2" t="s">
        <v>69</v>
      </c>
      <c r="J26" s="2" t="s">
        <v>84</v>
      </c>
      <c r="K26" s="2" t="s">
        <v>85</v>
      </c>
      <c r="L26" s="2" t="s">
        <v>86</v>
      </c>
      <c r="M26" s="2" t="s">
        <v>43</v>
      </c>
      <c r="N26" s="2" t="s">
        <v>87</v>
      </c>
    </row>
    <row r="27" spans="1:14" ht="51" x14ac:dyDescent="0.2">
      <c r="A27" t="str">
        <f>HYPERLINK("https://www.onsemi.com/PowerSolutions/product.do?id=FAN3122T_F085","FAN3122T_F085")</f>
        <v>FAN3122T_F085</v>
      </c>
      <c r="B27" t="str">
        <f t="shared" si="0"/>
        <v>FAN3122T_F085/D (3355kB)</v>
      </c>
      <c r="C27" t="s">
        <v>14</v>
      </c>
      <c r="D27" s="2" t="s">
        <v>15</v>
      </c>
      <c r="E27" t="s">
        <v>42</v>
      </c>
      <c r="F27" s="2" t="s">
        <v>33</v>
      </c>
      <c r="G27" t="s">
        <v>17</v>
      </c>
      <c r="H27" s="2" t="s">
        <v>53</v>
      </c>
      <c r="I27" s="2" t="s">
        <v>69</v>
      </c>
      <c r="J27" s="2" t="s">
        <v>84</v>
      </c>
      <c r="K27" t="s">
        <v>17</v>
      </c>
      <c r="L27" t="s">
        <v>17</v>
      </c>
      <c r="M27" s="2" t="s">
        <v>93</v>
      </c>
      <c r="N27" s="2" t="s">
        <v>67</v>
      </c>
    </row>
    <row r="28" spans="1:14" ht="25.5" x14ac:dyDescent="0.2">
      <c r="A28" t="str">
        <f>HYPERLINK("https://www.onsemi.com/PowerSolutions/product.do?id=FAN3180","FAN3180")</f>
        <v>FAN3180</v>
      </c>
      <c r="B28" t="str">
        <f>HYPERLINK("https://www.onsemi.com/pub/Collateral/FAN3180-D.pdf","FAN3180/D (2030kB)")</f>
        <v>FAN3180/D (2030kB)</v>
      </c>
      <c r="C28" t="s">
        <v>94</v>
      </c>
      <c r="D28" s="2" t="s">
        <v>21</v>
      </c>
      <c r="E28" t="s">
        <v>42</v>
      </c>
      <c r="F28" s="2" t="s">
        <v>33</v>
      </c>
      <c r="G28" s="2" t="s">
        <v>23</v>
      </c>
      <c r="H28" s="2" t="s">
        <v>53</v>
      </c>
      <c r="I28" s="2" t="s">
        <v>69</v>
      </c>
      <c r="J28" s="2" t="s">
        <v>95</v>
      </c>
      <c r="K28" s="2" t="s">
        <v>86</v>
      </c>
      <c r="L28" s="2" t="s">
        <v>71</v>
      </c>
      <c r="M28" s="2" t="s">
        <v>93</v>
      </c>
      <c r="N28" s="2" t="s">
        <v>81</v>
      </c>
    </row>
    <row r="29" spans="1:14" ht="25.5" x14ac:dyDescent="0.2">
      <c r="A29" t="str">
        <f>HYPERLINK("https://www.onsemi.com/PowerSolutions/product.do?id=FAN3181","FAN3181")</f>
        <v>FAN3181</v>
      </c>
      <c r="B29" t="str">
        <f>HYPERLINK("https://www.onsemi.com/pub/Collateral/FAN3181-D.pdf","FAN3181/D (978kB)")</f>
        <v>FAN3181/D (978kB)</v>
      </c>
      <c r="C29" t="s">
        <v>96</v>
      </c>
      <c r="D29" s="2" t="s">
        <v>21</v>
      </c>
      <c r="E29" t="s">
        <v>42</v>
      </c>
      <c r="F29" s="2" t="s">
        <v>63</v>
      </c>
      <c r="G29" s="2" t="s">
        <v>23</v>
      </c>
      <c r="H29" s="2" t="s">
        <v>53</v>
      </c>
      <c r="I29" s="2" t="s">
        <v>58</v>
      </c>
      <c r="J29" s="2" t="s">
        <v>97</v>
      </c>
      <c r="K29" s="2" t="s">
        <v>28</v>
      </c>
      <c r="L29" s="2" t="s">
        <v>27</v>
      </c>
      <c r="M29" s="2" t="s">
        <v>98</v>
      </c>
      <c r="N29" s="2" t="s">
        <v>67</v>
      </c>
    </row>
    <row r="30" spans="1:14" ht="25.5" x14ac:dyDescent="0.2">
      <c r="A30" t="str">
        <f>HYPERLINK("https://www.onsemi.com/PowerSolutions/product.do?id=FAN3213T","FAN3213T")</f>
        <v>FAN3213T</v>
      </c>
      <c r="B30" t="str">
        <f>HYPERLINK("https://www.onsemi.com/pub/Collateral/FAN3214T_F085-D.PDF","FAN3214T_F085/D (1410kB)")</f>
        <v>FAN3214T_F085/D (1410kB)</v>
      </c>
      <c r="C30" t="s">
        <v>99</v>
      </c>
      <c r="D30" s="2" t="s">
        <v>21</v>
      </c>
      <c r="E30" t="s">
        <v>42</v>
      </c>
      <c r="F30" s="2" t="s">
        <v>33</v>
      </c>
      <c r="G30" s="2" t="s">
        <v>34</v>
      </c>
      <c r="H30" s="2" t="s">
        <v>53</v>
      </c>
      <c r="I30" s="2" t="s">
        <v>69</v>
      </c>
      <c r="J30" s="2" t="s">
        <v>100</v>
      </c>
      <c r="K30" s="2" t="s">
        <v>101</v>
      </c>
      <c r="L30" s="2" t="s">
        <v>72</v>
      </c>
      <c r="M30" s="2" t="s">
        <v>102</v>
      </c>
      <c r="N30" s="2" t="s">
        <v>67</v>
      </c>
    </row>
    <row r="31" spans="1:14" ht="51" x14ac:dyDescent="0.2">
      <c r="A31" t="str">
        <f>HYPERLINK("https://www.onsemi.com/PowerSolutions/product.do?id=FAN3213T_F085","FAN3213T_F085")</f>
        <v>FAN3213T_F085</v>
      </c>
      <c r="B31" t="str">
        <f>HYPERLINK("https://www.onsemi.com/pub/Collateral/FAN3214T_F085-D.PDF","FAN3214T_F085/D (1410kB)")</f>
        <v>FAN3214T_F085/D (1410kB)</v>
      </c>
      <c r="C31" t="s">
        <v>103</v>
      </c>
      <c r="D31" s="2" t="s">
        <v>15</v>
      </c>
      <c r="E31" t="s">
        <v>42</v>
      </c>
      <c r="F31" s="2" t="s">
        <v>33</v>
      </c>
      <c r="G31" t="s">
        <v>17</v>
      </c>
      <c r="H31" s="2" t="s">
        <v>53</v>
      </c>
      <c r="I31" s="2" t="s">
        <v>69</v>
      </c>
      <c r="J31" s="2" t="s">
        <v>104</v>
      </c>
      <c r="K31" t="s">
        <v>17</v>
      </c>
      <c r="L31" t="s">
        <v>17</v>
      </c>
      <c r="M31" t="s">
        <v>17</v>
      </c>
      <c r="N31" s="2" t="s">
        <v>67</v>
      </c>
    </row>
    <row r="32" spans="1:14" ht="25.5" x14ac:dyDescent="0.2">
      <c r="A32" t="str">
        <f>HYPERLINK("https://www.onsemi.com/PowerSolutions/product.do?id=FAN3214T","FAN3214T")</f>
        <v>FAN3214T</v>
      </c>
      <c r="B32" t="str">
        <f>HYPERLINK("https://www.onsemi.com/pub/Collateral/FAN3214T_F085-D.PDF","FAN3214T_F085/D (1410kB)")</f>
        <v>FAN3214T_F085/D (1410kB)</v>
      </c>
      <c r="C32" t="s">
        <v>105</v>
      </c>
      <c r="D32" s="2" t="s">
        <v>21</v>
      </c>
      <c r="E32" t="s">
        <v>42</v>
      </c>
      <c r="F32" s="2" t="s">
        <v>33</v>
      </c>
      <c r="G32" s="2" t="s">
        <v>34</v>
      </c>
      <c r="H32" s="2" t="s">
        <v>53</v>
      </c>
      <c r="I32" s="2" t="s">
        <v>69</v>
      </c>
      <c r="J32" s="2" t="s">
        <v>100</v>
      </c>
      <c r="K32" s="2" t="s">
        <v>101</v>
      </c>
      <c r="L32" s="2" t="s">
        <v>72</v>
      </c>
      <c r="M32" s="2" t="s">
        <v>102</v>
      </c>
      <c r="N32" s="2" t="s">
        <v>67</v>
      </c>
    </row>
    <row r="33" spans="1:14" ht="51" x14ac:dyDescent="0.2">
      <c r="A33" t="str">
        <f>HYPERLINK("https://www.onsemi.com/PowerSolutions/product.do?id=FAN3214T_F085","FAN3214T_F085")</f>
        <v>FAN3214T_F085</v>
      </c>
      <c r="B33" t="str">
        <f>HYPERLINK("https://www.onsemi.com/pub/Collateral/FAN3214T_F085-D.PDF","FAN3214T_F085/D (1410kB)")</f>
        <v>FAN3214T_F085/D (1410kB)</v>
      </c>
      <c r="C33" t="s">
        <v>106</v>
      </c>
      <c r="D33" s="2" t="s">
        <v>15</v>
      </c>
      <c r="E33" t="s">
        <v>42</v>
      </c>
      <c r="F33" s="2" t="s">
        <v>33</v>
      </c>
      <c r="G33" t="s">
        <v>17</v>
      </c>
      <c r="H33" s="2" t="s">
        <v>53</v>
      </c>
      <c r="I33" s="2" t="s">
        <v>69</v>
      </c>
      <c r="J33" s="2" t="s">
        <v>104</v>
      </c>
      <c r="K33" t="s">
        <v>17</v>
      </c>
      <c r="L33" t="s">
        <v>17</v>
      </c>
      <c r="M33" t="s">
        <v>17</v>
      </c>
      <c r="N33" s="2" t="s">
        <v>67</v>
      </c>
    </row>
    <row r="34" spans="1:14" ht="25.5" x14ac:dyDescent="0.2">
      <c r="A34" t="str">
        <f>HYPERLINK("https://www.onsemi.com/PowerSolutions/product.do?id=FAN3216T","FAN3216T")</f>
        <v>FAN3216T</v>
      </c>
      <c r="B34" t="str">
        <f>HYPERLINK("https://www.onsemi.com/pub/Collateral/FAN3217-D.PDF","FAN3217/D (958kB)")</f>
        <v>FAN3217/D (958kB)</v>
      </c>
      <c r="C34" t="s">
        <v>107</v>
      </c>
      <c r="D34" s="2" t="s">
        <v>21</v>
      </c>
      <c r="E34" t="s">
        <v>42</v>
      </c>
      <c r="F34" s="2" t="s">
        <v>33</v>
      </c>
      <c r="G34" s="2" t="s">
        <v>34</v>
      </c>
      <c r="H34" s="2" t="s">
        <v>53</v>
      </c>
      <c r="I34" s="2" t="s">
        <v>69</v>
      </c>
      <c r="J34" s="2" t="s">
        <v>76</v>
      </c>
      <c r="K34" s="2" t="s">
        <v>101</v>
      </c>
      <c r="L34" s="2" t="s">
        <v>72</v>
      </c>
      <c r="M34" s="2" t="s">
        <v>108</v>
      </c>
      <c r="N34" s="2" t="s">
        <v>67</v>
      </c>
    </row>
    <row r="35" spans="1:14" ht="51" x14ac:dyDescent="0.2">
      <c r="A35" t="str">
        <f>HYPERLINK("https://www.onsemi.com/PowerSolutions/product.do?id=FAN3216T_F085","FAN3216T_F085")</f>
        <v>FAN3216T_F085</v>
      </c>
      <c r="B35" t="str">
        <f>HYPERLINK("https://www.onsemi.com/pub/Collateral/FAN3217-D.PDF","FAN3217/D (958kB)")</f>
        <v>FAN3217/D (958kB)</v>
      </c>
      <c r="C35" t="s">
        <v>109</v>
      </c>
      <c r="D35" s="2" t="s">
        <v>15</v>
      </c>
      <c r="E35" t="s">
        <v>42</v>
      </c>
      <c r="F35" s="2" t="s">
        <v>33</v>
      </c>
      <c r="G35" t="s">
        <v>17</v>
      </c>
      <c r="H35" s="2" t="s">
        <v>53</v>
      </c>
      <c r="I35" s="2" t="s">
        <v>69</v>
      </c>
      <c r="J35" s="2" t="s">
        <v>110</v>
      </c>
      <c r="K35" t="s">
        <v>17</v>
      </c>
      <c r="L35" t="s">
        <v>17</v>
      </c>
      <c r="M35" s="2" t="s">
        <v>108</v>
      </c>
      <c r="N35" s="2" t="s">
        <v>67</v>
      </c>
    </row>
    <row r="36" spans="1:14" ht="25.5" x14ac:dyDescent="0.2">
      <c r="A36" t="str">
        <f>HYPERLINK("https://www.onsemi.com/PowerSolutions/product.do?id=FAN3217T","FAN3217T")</f>
        <v>FAN3217T</v>
      </c>
      <c r="B36" t="str">
        <f>HYPERLINK("https://www.onsemi.com/pub/Collateral/FAN3217-D.PDF","FAN3217/D (958kB)")</f>
        <v>FAN3217/D (958kB)</v>
      </c>
      <c r="C36" t="s">
        <v>111</v>
      </c>
      <c r="D36" s="2" t="s">
        <v>21</v>
      </c>
      <c r="E36" t="s">
        <v>42</v>
      </c>
      <c r="F36" s="2" t="s">
        <v>33</v>
      </c>
      <c r="G36" s="2" t="s">
        <v>34</v>
      </c>
      <c r="H36" s="2" t="s">
        <v>53</v>
      </c>
      <c r="I36" s="2" t="s">
        <v>69</v>
      </c>
      <c r="J36" s="2" t="s">
        <v>76</v>
      </c>
      <c r="K36" s="2" t="s">
        <v>101</v>
      </c>
      <c r="L36" s="2" t="s">
        <v>72</v>
      </c>
      <c r="M36" s="2" t="s">
        <v>108</v>
      </c>
      <c r="N36" s="2" t="s">
        <v>67</v>
      </c>
    </row>
    <row r="37" spans="1:14" ht="51" x14ac:dyDescent="0.2">
      <c r="A37" t="str">
        <f>HYPERLINK("https://www.onsemi.com/PowerSolutions/product.do?id=FAN3217T_F085","FAN3217T_F085")</f>
        <v>FAN3217T_F085</v>
      </c>
      <c r="B37" t="str">
        <f>HYPERLINK("https://www.onsemi.com/pub/Collateral/FAN3217-D.PDF","FAN3217/D (958kB)")</f>
        <v>FAN3217/D (958kB)</v>
      </c>
      <c r="C37" t="s">
        <v>112</v>
      </c>
      <c r="D37" s="2" t="s">
        <v>15</v>
      </c>
      <c r="E37" t="s">
        <v>42</v>
      </c>
      <c r="F37" s="2" t="s">
        <v>33</v>
      </c>
      <c r="G37" t="s">
        <v>17</v>
      </c>
      <c r="H37" s="2" t="s">
        <v>53</v>
      </c>
      <c r="I37" s="2" t="s">
        <v>69</v>
      </c>
      <c r="J37" s="2" t="s">
        <v>110</v>
      </c>
      <c r="K37" t="s">
        <v>17</v>
      </c>
      <c r="L37" t="s">
        <v>17</v>
      </c>
      <c r="M37" s="2" t="s">
        <v>108</v>
      </c>
      <c r="N37" s="2" t="s">
        <v>67</v>
      </c>
    </row>
    <row r="38" spans="1:14" ht="25.5" x14ac:dyDescent="0.2">
      <c r="A38" t="str">
        <f>HYPERLINK("https://www.onsemi.com/PowerSolutions/product.do?id=FAN3223C","FAN3223C")</f>
        <v>FAN3223C</v>
      </c>
      <c r="B38" t="str">
        <f t="shared" ref="B38:B50" si="1">HYPERLINK("https://www.onsemi.com/pub/Collateral/FAN3224TU_F085-D.PDF","FAN3224TU_F085/D (1968kB)")</f>
        <v>FAN3224TU_F085/D (1968kB)</v>
      </c>
      <c r="C38" t="s">
        <v>113</v>
      </c>
      <c r="D38" s="2" t="s">
        <v>21</v>
      </c>
      <c r="E38" t="s">
        <v>42</v>
      </c>
      <c r="F38" s="2" t="s">
        <v>33</v>
      </c>
      <c r="G38" s="2" t="s">
        <v>34</v>
      </c>
      <c r="H38" s="2" t="s">
        <v>53</v>
      </c>
      <c r="I38" s="2" t="s">
        <v>69</v>
      </c>
      <c r="J38" s="2" t="s">
        <v>100</v>
      </c>
      <c r="K38" s="2" t="s">
        <v>101</v>
      </c>
      <c r="L38" s="2" t="s">
        <v>72</v>
      </c>
      <c r="M38" s="2" t="s">
        <v>102</v>
      </c>
      <c r="N38" s="2" t="s">
        <v>87</v>
      </c>
    </row>
    <row r="39" spans="1:14" ht="51" x14ac:dyDescent="0.2">
      <c r="A39" t="str">
        <f>HYPERLINK("https://www.onsemi.com/PowerSolutions/product.do?id=FAN3223C_F085","FAN3223C_F085")</f>
        <v>FAN3223C_F085</v>
      </c>
      <c r="B39" t="str">
        <f t="shared" si="1"/>
        <v>FAN3224TU_F085/D (1968kB)</v>
      </c>
      <c r="C39" t="s">
        <v>114</v>
      </c>
      <c r="D39" s="2" t="s">
        <v>15</v>
      </c>
      <c r="E39" t="s">
        <v>42</v>
      </c>
      <c r="F39" s="2" t="s">
        <v>33</v>
      </c>
      <c r="G39" t="s">
        <v>17</v>
      </c>
      <c r="H39" s="2" t="s">
        <v>53</v>
      </c>
      <c r="I39" s="2" t="s">
        <v>69</v>
      </c>
      <c r="J39" s="2" t="s">
        <v>104</v>
      </c>
      <c r="K39" t="s">
        <v>17</v>
      </c>
      <c r="L39" t="s">
        <v>17</v>
      </c>
      <c r="M39" t="s">
        <v>17</v>
      </c>
      <c r="N39" s="2" t="s">
        <v>67</v>
      </c>
    </row>
    <row r="40" spans="1:14" ht="25.5" x14ac:dyDescent="0.2">
      <c r="A40" t="str">
        <f>HYPERLINK("https://www.onsemi.com/PowerSolutions/product.do?id=FAN3223T","FAN3223T")</f>
        <v>FAN3223T</v>
      </c>
      <c r="B40" t="str">
        <f t="shared" si="1"/>
        <v>FAN3224TU_F085/D (1968kB)</v>
      </c>
      <c r="C40" t="s">
        <v>99</v>
      </c>
      <c r="D40" s="2" t="s">
        <v>21</v>
      </c>
      <c r="E40" t="s">
        <v>42</v>
      </c>
      <c r="F40" s="2" t="s">
        <v>33</v>
      </c>
      <c r="G40" s="2" t="s">
        <v>34</v>
      </c>
      <c r="H40" s="2" t="s">
        <v>53</v>
      </c>
      <c r="I40" s="2" t="s">
        <v>69</v>
      </c>
      <c r="J40" s="2" t="s">
        <v>100</v>
      </c>
      <c r="K40" s="2" t="s">
        <v>101</v>
      </c>
      <c r="L40" s="2" t="s">
        <v>72</v>
      </c>
      <c r="M40" s="2" t="s">
        <v>102</v>
      </c>
      <c r="N40" s="2" t="s">
        <v>87</v>
      </c>
    </row>
    <row r="41" spans="1:14" ht="51" x14ac:dyDescent="0.2">
      <c r="A41" t="str">
        <f>HYPERLINK("https://www.onsemi.com/PowerSolutions/product.do?id=FAN3223T_F085","FAN3223T_F085")</f>
        <v>FAN3223T_F085</v>
      </c>
      <c r="B41" t="str">
        <f t="shared" si="1"/>
        <v>FAN3224TU_F085/D (1968kB)</v>
      </c>
      <c r="C41" t="s">
        <v>115</v>
      </c>
      <c r="D41" s="2" t="s">
        <v>15</v>
      </c>
      <c r="E41" t="s">
        <v>42</v>
      </c>
      <c r="F41" s="2" t="s">
        <v>33</v>
      </c>
      <c r="G41" t="s">
        <v>17</v>
      </c>
      <c r="H41" s="2" t="s">
        <v>53</v>
      </c>
      <c r="I41" s="2" t="s">
        <v>69</v>
      </c>
      <c r="J41" s="2" t="s">
        <v>104</v>
      </c>
      <c r="K41" t="s">
        <v>17</v>
      </c>
      <c r="L41" t="s">
        <v>17</v>
      </c>
      <c r="M41" t="s">
        <v>17</v>
      </c>
      <c r="N41" s="2" t="s">
        <v>67</v>
      </c>
    </row>
    <row r="42" spans="1:14" ht="25.5" x14ac:dyDescent="0.2">
      <c r="A42" t="str">
        <f>HYPERLINK("https://www.onsemi.com/PowerSolutions/product.do?id=FAN3224C","FAN3224C")</f>
        <v>FAN3224C</v>
      </c>
      <c r="B42" t="str">
        <f t="shared" si="1"/>
        <v>FAN3224TU_F085/D (1968kB)</v>
      </c>
      <c r="C42" t="s">
        <v>116</v>
      </c>
      <c r="D42" s="2" t="s">
        <v>21</v>
      </c>
      <c r="E42" t="s">
        <v>42</v>
      </c>
      <c r="F42" s="2" t="s">
        <v>33</v>
      </c>
      <c r="G42" s="2" t="s">
        <v>34</v>
      </c>
      <c r="H42" s="2" t="s">
        <v>53</v>
      </c>
      <c r="I42" s="2" t="s">
        <v>69</v>
      </c>
      <c r="J42" s="2" t="s">
        <v>100</v>
      </c>
      <c r="K42" s="2" t="s">
        <v>101</v>
      </c>
      <c r="L42" s="2" t="s">
        <v>72</v>
      </c>
      <c r="M42" s="2" t="s">
        <v>102</v>
      </c>
      <c r="N42" s="2" t="s">
        <v>87</v>
      </c>
    </row>
    <row r="43" spans="1:14" ht="51" x14ac:dyDescent="0.2">
      <c r="A43" t="str">
        <f>HYPERLINK("https://www.onsemi.com/PowerSolutions/product.do?id=FAN3224C_F085","FAN3224C_F085")</f>
        <v>FAN3224C_F085</v>
      </c>
      <c r="B43" t="str">
        <f t="shared" si="1"/>
        <v>FAN3224TU_F085/D (1968kB)</v>
      </c>
      <c r="C43" t="s">
        <v>117</v>
      </c>
      <c r="D43" s="2" t="s">
        <v>15</v>
      </c>
      <c r="E43" t="s">
        <v>42</v>
      </c>
      <c r="F43" s="2" t="s">
        <v>33</v>
      </c>
      <c r="G43" t="s">
        <v>17</v>
      </c>
      <c r="H43" s="2" t="s">
        <v>53</v>
      </c>
      <c r="I43" s="2" t="s">
        <v>69</v>
      </c>
      <c r="J43" s="2" t="s">
        <v>104</v>
      </c>
      <c r="K43" t="s">
        <v>17</v>
      </c>
      <c r="L43" t="s">
        <v>17</v>
      </c>
      <c r="M43" t="s">
        <v>17</v>
      </c>
      <c r="N43" s="2" t="s">
        <v>67</v>
      </c>
    </row>
    <row r="44" spans="1:14" ht="25.5" x14ac:dyDescent="0.2">
      <c r="A44" t="str">
        <f>HYPERLINK("https://www.onsemi.com/PowerSolutions/product.do?id=FAN3224T","FAN3224T")</f>
        <v>FAN3224T</v>
      </c>
      <c r="B44" t="str">
        <f t="shared" si="1"/>
        <v>FAN3224TU_F085/D (1968kB)</v>
      </c>
      <c r="C44" t="s">
        <v>105</v>
      </c>
      <c r="D44" s="2" t="s">
        <v>21</v>
      </c>
      <c r="E44" t="s">
        <v>42</v>
      </c>
      <c r="F44" s="2" t="s">
        <v>33</v>
      </c>
      <c r="G44" s="2" t="s">
        <v>34</v>
      </c>
      <c r="H44" s="2" t="s">
        <v>53</v>
      </c>
      <c r="I44" s="2" t="s">
        <v>69</v>
      </c>
      <c r="J44" s="2" t="s">
        <v>100</v>
      </c>
      <c r="K44" s="2" t="s">
        <v>101</v>
      </c>
      <c r="L44" s="2" t="s">
        <v>72</v>
      </c>
      <c r="M44" s="2" t="s">
        <v>102</v>
      </c>
      <c r="N44" s="2" t="s">
        <v>87</v>
      </c>
    </row>
    <row r="45" spans="1:14" ht="51" x14ac:dyDescent="0.2">
      <c r="A45" t="str">
        <f>HYPERLINK("https://www.onsemi.com/PowerSolutions/product.do?id=FAN3224TU_F085","FAN3224TU_F085")</f>
        <v>FAN3224TU_F085</v>
      </c>
      <c r="B45" t="str">
        <f t="shared" si="1"/>
        <v>FAN3224TU_F085/D (1968kB)</v>
      </c>
      <c r="C45" t="s">
        <v>19</v>
      </c>
      <c r="D45" s="2" t="s">
        <v>15</v>
      </c>
      <c r="E45" t="s">
        <v>42</v>
      </c>
      <c r="F45" s="2" t="s">
        <v>33</v>
      </c>
      <c r="G45" s="2" t="s">
        <v>34</v>
      </c>
      <c r="H45" s="2" t="s">
        <v>53</v>
      </c>
      <c r="I45" s="2" t="s">
        <v>69</v>
      </c>
      <c r="J45" s="2" t="s">
        <v>104</v>
      </c>
      <c r="K45" s="2" t="s">
        <v>101</v>
      </c>
      <c r="L45" s="2" t="s">
        <v>72</v>
      </c>
      <c r="M45" s="2" t="s">
        <v>108</v>
      </c>
      <c r="N45" s="2" t="s">
        <v>67</v>
      </c>
    </row>
    <row r="46" spans="1:14" ht="51" x14ac:dyDescent="0.2">
      <c r="A46" t="str">
        <f>HYPERLINK("https://www.onsemi.com/PowerSolutions/product.do?id=FAN3224T_F085","FAN3224T_F085")</f>
        <v>FAN3224T_F085</v>
      </c>
      <c r="B46" t="str">
        <f t="shared" si="1"/>
        <v>FAN3224TU_F085/D (1968kB)</v>
      </c>
      <c r="C46" t="s">
        <v>117</v>
      </c>
      <c r="D46" s="2" t="s">
        <v>15</v>
      </c>
      <c r="E46" t="s">
        <v>42</v>
      </c>
      <c r="F46" s="2" t="s">
        <v>33</v>
      </c>
      <c r="G46" t="s">
        <v>17</v>
      </c>
      <c r="H46" s="2" t="s">
        <v>53</v>
      </c>
      <c r="I46" s="2" t="s">
        <v>69</v>
      </c>
      <c r="J46" s="2" t="s">
        <v>104</v>
      </c>
      <c r="K46" t="s">
        <v>17</v>
      </c>
      <c r="L46" t="s">
        <v>17</v>
      </c>
      <c r="M46" t="s">
        <v>17</v>
      </c>
      <c r="N46" s="2" t="s">
        <v>67</v>
      </c>
    </row>
    <row r="47" spans="1:14" ht="25.5" x14ac:dyDescent="0.2">
      <c r="A47" t="str">
        <f>HYPERLINK("https://www.onsemi.com/PowerSolutions/product.do?id=FAN3225C","FAN3225C")</f>
        <v>FAN3225C</v>
      </c>
      <c r="B47" t="str">
        <f t="shared" si="1"/>
        <v>FAN3224TU_F085/D (1968kB)</v>
      </c>
      <c r="C47" t="s">
        <v>118</v>
      </c>
      <c r="D47" s="2" t="s">
        <v>21</v>
      </c>
      <c r="E47" t="s">
        <v>42</v>
      </c>
      <c r="F47" s="2" t="s">
        <v>33</v>
      </c>
      <c r="G47" s="2" t="s">
        <v>34</v>
      </c>
      <c r="H47" s="2" t="s">
        <v>53</v>
      </c>
      <c r="I47" s="2" t="s">
        <v>69</v>
      </c>
      <c r="J47" s="2" t="s">
        <v>100</v>
      </c>
      <c r="K47" s="2" t="s">
        <v>101</v>
      </c>
      <c r="L47" s="2" t="s">
        <v>72</v>
      </c>
      <c r="M47" s="2" t="s">
        <v>102</v>
      </c>
      <c r="N47" s="2" t="s">
        <v>87</v>
      </c>
    </row>
    <row r="48" spans="1:14" ht="51" x14ac:dyDescent="0.2">
      <c r="A48" t="str">
        <f>HYPERLINK("https://www.onsemi.com/PowerSolutions/product.do?id=FAN3225C_F085","FAN3225C_F085")</f>
        <v>FAN3225C_F085</v>
      </c>
      <c r="B48" t="str">
        <f t="shared" si="1"/>
        <v>FAN3224TU_F085/D (1968kB)</v>
      </c>
      <c r="C48" t="s">
        <v>117</v>
      </c>
      <c r="D48" s="2" t="s">
        <v>15</v>
      </c>
      <c r="E48" t="s">
        <v>42</v>
      </c>
      <c r="F48" s="2" t="s">
        <v>33</v>
      </c>
      <c r="G48" t="s">
        <v>17</v>
      </c>
      <c r="H48" s="2" t="s">
        <v>53</v>
      </c>
      <c r="I48" s="2" t="s">
        <v>69</v>
      </c>
      <c r="J48" s="2" t="s">
        <v>104</v>
      </c>
      <c r="K48" t="s">
        <v>17</v>
      </c>
      <c r="L48" t="s">
        <v>17</v>
      </c>
      <c r="M48" t="s">
        <v>17</v>
      </c>
      <c r="N48" s="2" t="s">
        <v>67</v>
      </c>
    </row>
    <row r="49" spans="1:14" ht="25.5" x14ac:dyDescent="0.2">
      <c r="A49" t="str">
        <f>HYPERLINK("https://www.onsemi.com/PowerSolutions/product.do?id=FAN3225T","FAN3225T")</f>
        <v>FAN3225T</v>
      </c>
      <c r="B49" t="str">
        <f t="shared" si="1"/>
        <v>FAN3224TU_F085/D (1968kB)</v>
      </c>
      <c r="C49" t="s">
        <v>119</v>
      </c>
      <c r="D49" s="2" t="s">
        <v>21</v>
      </c>
      <c r="E49" t="s">
        <v>42</v>
      </c>
      <c r="F49" s="2" t="s">
        <v>33</v>
      </c>
      <c r="G49" s="2" t="s">
        <v>34</v>
      </c>
      <c r="H49" s="2" t="s">
        <v>53</v>
      </c>
      <c r="I49" s="2" t="s">
        <v>69</v>
      </c>
      <c r="J49" s="2" t="s">
        <v>100</v>
      </c>
      <c r="K49" s="2" t="s">
        <v>101</v>
      </c>
      <c r="L49" s="2" t="s">
        <v>72</v>
      </c>
      <c r="M49" s="2" t="s">
        <v>102</v>
      </c>
      <c r="N49" s="2" t="s">
        <v>87</v>
      </c>
    </row>
    <row r="50" spans="1:14" ht="51" x14ac:dyDescent="0.2">
      <c r="A50" t="str">
        <f>HYPERLINK("https://www.onsemi.com/PowerSolutions/product.do?id=FAN3225T_F085","FAN3225T_F085")</f>
        <v>FAN3225T_F085</v>
      </c>
      <c r="B50" t="str">
        <f t="shared" si="1"/>
        <v>FAN3224TU_F085/D (1968kB)</v>
      </c>
      <c r="C50" t="s">
        <v>117</v>
      </c>
      <c r="D50" s="2" t="s">
        <v>15</v>
      </c>
      <c r="E50" t="s">
        <v>42</v>
      </c>
      <c r="F50" s="2" t="s">
        <v>33</v>
      </c>
      <c r="G50" t="s">
        <v>17</v>
      </c>
      <c r="H50" s="2" t="s">
        <v>53</v>
      </c>
      <c r="I50" s="2" t="s">
        <v>69</v>
      </c>
      <c r="J50" s="2" t="s">
        <v>104</v>
      </c>
      <c r="K50" t="s">
        <v>17</v>
      </c>
      <c r="L50" t="s">
        <v>17</v>
      </c>
      <c r="M50" t="s">
        <v>17</v>
      </c>
      <c r="N50" s="2" t="s">
        <v>67</v>
      </c>
    </row>
    <row r="51" spans="1:14" ht="25.5" x14ac:dyDescent="0.2">
      <c r="A51" t="str">
        <f>HYPERLINK("https://www.onsemi.com/PowerSolutions/product.do?id=FAN3226C","FAN3226C")</f>
        <v>FAN3226C</v>
      </c>
      <c r="B51" t="str">
        <f t="shared" ref="B51:B64" si="2">HYPERLINK("https://www.onsemi.com/pub/Collateral/FAN3229T_F085-D.PDF","FAN3229T_F085/D (1761kB)")</f>
        <v>FAN3229T_F085/D (1761kB)</v>
      </c>
      <c r="C51" t="s">
        <v>120</v>
      </c>
      <c r="D51" s="2" t="s">
        <v>21</v>
      </c>
      <c r="E51" t="s">
        <v>42</v>
      </c>
      <c r="F51" s="2" t="s">
        <v>33</v>
      </c>
      <c r="G51" s="2" t="s">
        <v>34</v>
      </c>
      <c r="H51" s="2" t="s">
        <v>53</v>
      </c>
      <c r="I51" s="2" t="s">
        <v>69</v>
      </c>
      <c r="J51" s="2" t="s">
        <v>76</v>
      </c>
      <c r="K51" s="2" t="s">
        <v>101</v>
      </c>
      <c r="L51" s="2" t="s">
        <v>72</v>
      </c>
      <c r="M51" s="2" t="s">
        <v>77</v>
      </c>
      <c r="N51" s="2" t="s">
        <v>87</v>
      </c>
    </row>
    <row r="52" spans="1:14" ht="51" x14ac:dyDescent="0.2">
      <c r="A52" t="str">
        <f>HYPERLINK("https://www.onsemi.com/PowerSolutions/product.do?id=FAN3226C_F085","FAN3226C_F085")</f>
        <v>FAN3226C_F085</v>
      </c>
      <c r="B52" t="str">
        <f t="shared" si="2"/>
        <v>FAN3229T_F085/D (1761kB)</v>
      </c>
      <c r="C52" t="s">
        <v>121</v>
      </c>
      <c r="D52" s="2" t="s">
        <v>15</v>
      </c>
      <c r="E52" t="s">
        <v>42</v>
      </c>
      <c r="F52" s="2" t="s">
        <v>33</v>
      </c>
      <c r="G52" t="s">
        <v>17</v>
      </c>
      <c r="H52" s="2" t="s">
        <v>53</v>
      </c>
      <c r="I52" s="2" t="s">
        <v>69</v>
      </c>
      <c r="J52" s="2" t="s">
        <v>110</v>
      </c>
      <c r="K52" t="s">
        <v>17</v>
      </c>
      <c r="L52" t="s">
        <v>17</v>
      </c>
      <c r="M52" t="s">
        <v>17</v>
      </c>
      <c r="N52" s="2" t="s">
        <v>67</v>
      </c>
    </row>
    <row r="53" spans="1:14" ht="25.5" x14ac:dyDescent="0.2">
      <c r="A53" t="str">
        <f>HYPERLINK("https://www.onsemi.com/PowerSolutions/product.do?id=FAN3226T","FAN3226T")</f>
        <v>FAN3226T</v>
      </c>
      <c r="B53" t="str">
        <f t="shared" si="2"/>
        <v>FAN3229T_F085/D (1761kB)</v>
      </c>
      <c r="C53" t="s">
        <v>107</v>
      </c>
      <c r="D53" s="2" t="s">
        <v>21</v>
      </c>
      <c r="E53" t="s">
        <v>42</v>
      </c>
      <c r="F53" s="2" t="s">
        <v>33</v>
      </c>
      <c r="G53" s="2" t="s">
        <v>34</v>
      </c>
      <c r="H53" s="2" t="s">
        <v>53</v>
      </c>
      <c r="I53" s="2" t="s">
        <v>69</v>
      </c>
      <c r="J53" s="2" t="s">
        <v>76</v>
      </c>
      <c r="K53" s="2" t="s">
        <v>101</v>
      </c>
      <c r="L53" s="2" t="s">
        <v>72</v>
      </c>
      <c r="M53" s="2" t="s">
        <v>108</v>
      </c>
      <c r="N53" s="2" t="s">
        <v>87</v>
      </c>
    </row>
    <row r="54" spans="1:14" ht="51" x14ac:dyDescent="0.2">
      <c r="A54" t="str">
        <f>HYPERLINK("https://www.onsemi.com/PowerSolutions/product.do?id=FAN3226T_F085","FAN3226T_F085")</f>
        <v>FAN3226T_F085</v>
      </c>
      <c r="B54" t="str">
        <f t="shared" si="2"/>
        <v>FAN3229T_F085/D (1761kB)</v>
      </c>
      <c r="C54" t="s">
        <v>122</v>
      </c>
      <c r="D54" s="2" t="s">
        <v>15</v>
      </c>
      <c r="E54" t="s">
        <v>42</v>
      </c>
      <c r="F54" s="2" t="s">
        <v>33</v>
      </c>
      <c r="G54" t="s">
        <v>17</v>
      </c>
      <c r="H54" s="2" t="s">
        <v>53</v>
      </c>
      <c r="I54" s="2" t="s">
        <v>69</v>
      </c>
      <c r="J54" s="2" t="s">
        <v>110</v>
      </c>
      <c r="K54" t="s">
        <v>17</v>
      </c>
      <c r="L54" t="s">
        <v>17</v>
      </c>
      <c r="M54" t="s">
        <v>17</v>
      </c>
      <c r="N54" s="2" t="s">
        <v>67</v>
      </c>
    </row>
    <row r="55" spans="1:14" ht="25.5" x14ac:dyDescent="0.2">
      <c r="A55" t="str">
        <f>HYPERLINK("https://www.onsemi.com/PowerSolutions/product.do?id=FAN3227C","FAN3227C")</f>
        <v>FAN3227C</v>
      </c>
      <c r="B55" t="str">
        <f t="shared" si="2"/>
        <v>FAN3229T_F085/D (1761kB)</v>
      </c>
      <c r="C55" t="s">
        <v>123</v>
      </c>
      <c r="D55" s="2" t="s">
        <v>21</v>
      </c>
      <c r="E55" t="s">
        <v>42</v>
      </c>
      <c r="F55" s="2" t="s">
        <v>33</v>
      </c>
      <c r="G55" s="2" t="s">
        <v>34</v>
      </c>
      <c r="H55" s="2" t="s">
        <v>53</v>
      </c>
      <c r="I55" s="2" t="s">
        <v>69</v>
      </c>
      <c r="J55" s="2" t="s">
        <v>76</v>
      </c>
      <c r="K55" s="2" t="s">
        <v>101</v>
      </c>
      <c r="L55" s="2" t="s">
        <v>72</v>
      </c>
      <c r="M55" s="2" t="s">
        <v>77</v>
      </c>
      <c r="N55" s="2" t="s">
        <v>87</v>
      </c>
    </row>
    <row r="56" spans="1:14" ht="51" x14ac:dyDescent="0.2">
      <c r="A56" t="str">
        <f>HYPERLINK("https://www.onsemi.com/PowerSolutions/product.do?id=FAN3227C_F085","FAN3227C_F085")</f>
        <v>FAN3227C_F085</v>
      </c>
      <c r="B56" t="str">
        <f t="shared" si="2"/>
        <v>FAN3229T_F085/D (1761kB)</v>
      </c>
      <c r="C56" t="s">
        <v>121</v>
      </c>
      <c r="D56" s="2" t="s">
        <v>15</v>
      </c>
      <c r="E56" t="s">
        <v>42</v>
      </c>
      <c r="F56" s="2" t="s">
        <v>33</v>
      </c>
      <c r="G56" t="s">
        <v>17</v>
      </c>
      <c r="H56" s="2" t="s">
        <v>53</v>
      </c>
      <c r="I56" s="2" t="s">
        <v>69</v>
      </c>
      <c r="J56" s="2" t="s">
        <v>110</v>
      </c>
      <c r="K56" t="s">
        <v>17</v>
      </c>
      <c r="L56" t="s">
        <v>17</v>
      </c>
      <c r="M56" t="s">
        <v>17</v>
      </c>
      <c r="N56" s="2" t="s">
        <v>67</v>
      </c>
    </row>
    <row r="57" spans="1:14" ht="25.5" x14ac:dyDescent="0.2">
      <c r="A57" t="str">
        <f>HYPERLINK("https://www.onsemi.com/PowerSolutions/product.do?id=FAN3227T","FAN3227T")</f>
        <v>FAN3227T</v>
      </c>
      <c r="B57" t="str">
        <f t="shared" si="2"/>
        <v>FAN3229T_F085/D (1761kB)</v>
      </c>
      <c r="C57" t="s">
        <v>124</v>
      </c>
      <c r="D57" s="2" t="s">
        <v>21</v>
      </c>
      <c r="E57" t="s">
        <v>42</v>
      </c>
      <c r="F57" s="2" t="s">
        <v>33</v>
      </c>
      <c r="G57" s="2" t="s">
        <v>34</v>
      </c>
      <c r="H57" s="2" t="s">
        <v>53</v>
      </c>
      <c r="I57" s="2" t="s">
        <v>69</v>
      </c>
      <c r="J57" s="2" t="s">
        <v>76</v>
      </c>
      <c r="K57" s="2" t="s">
        <v>101</v>
      </c>
      <c r="L57" s="2" t="s">
        <v>72</v>
      </c>
      <c r="M57" s="2" t="s">
        <v>108</v>
      </c>
      <c r="N57" s="2" t="s">
        <v>87</v>
      </c>
    </row>
    <row r="58" spans="1:14" ht="51" x14ac:dyDescent="0.2">
      <c r="A58" t="str">
        <f>HYPERLINK("https://www.onsemi.com/PowerSolutions/product.do?id=FAN3227T_F085","FAN3227T_F085")</f>
        <v>FAN3227T_F085</v>
      </c>
      <c r="B58" t="str">
        <f t="shared" si="2"/>
        <v>FAN3229T_F085/D (1761kB)</v>
      </c>
      <c r="C58" t="s">
        <v>121</v>
      </c>
      <c r="D58" s="2" t="s">
        <v>15</v>
      </c>
      <c r="E58" t="s">
        <v>42</v>
      </c>
      <c r="F58" s="2" t="s">
        <v>33</v>
      </c>
      <c r="G58" t="s">
        <v>17</v>
      </c>
      <c r="H58" s="2" t="s">
        <v>53</v>
      </c>
      <c r="I58" s="2" t="s">
        <v>69</v>
      </c>
      <c r="J58" s="2" t="s">
        <v>110</v>
      </c>
      <c r="K58" t="s">
        <v>17</v>
      </c>
      <c r="L58" t="s">
        <v>17</v>
      </c>
      <c r="M58" t="s">
        <v>17</v>
      </c>
      <c r="N58" s="2" t="s">
        <v>67</v>
      </c>
    </row>
    <row r="59" spans="1:14" ht="51" x14ac:dyDescent="0.2">
      <c r="A59" t="str">
        <f>HYPERLINK("https://www.onsemi.com/PowerSolutions/product.do?id=FAN3228C_F085","FAN3228C_F085")</f>
        <v>FAN3228C_F085</v>
      </c>
      <c r="B59" t="str">
        <f t="shared" si="2"/>
        <v>FAN3229T_F085/D (1761kB)</v>
      </c>
      <c r="C59" t="s">
        <v>121</v>
      </c>
      <c r="D59" s="2" t="s">
        <v>15</v>
      </c>
      <c r="E59" t="s">
        <v>42</v>
      </c>
      <c r="F59" s="2" t="s">
        <v>33</v>
      </c>
      <c r="G59" t="s">
        <v>17</v>
      </c>
      <c r="H59" s="2" t="s">
        <v>53</v>
      </c>
      <c r="I59" s="2" t="s">
        <v>69</v>
      </c>
      <c r="J59" s="2" t="s">
        <v>110</v>
      </c>
      <c r="K59" t="s">
        <v>17</v>
      </c>
      <c r="L59" t="s">
        <v>17</v>
      </c>
      <c r="M59" t="s">
        <v>17</v>
      </c>
      <c r="N59" s="2" t="s">
        <v>67</v>
      </c>
    </row>
    <row r="60" spans="1:14" ht="51" x14ac:dyDescent="0.2">
      <c r="A60" t="str">
        <f>HYPERLINK("https://www.onsemi.com/PowerSolutions/product.do?id=FAN3228T_F085","FAN3228T_F085")</f>
        <v>FAN3228T_F085</v>
      </c>
      <c r="B60" t="str">
        <f t="shared" si="2"/>
        <v>FAN3229T_F085/D (1761kB)</v>
      </c>
      <c r="C60" t="s">
        <v>121</v>
      </c>
      <c r="D60" s="2" t="s">
        <v>15</v>
      </c>
      <c r="E60" t="s">
        <v>42</v>
      </c>
      <c r="F60" s="2" t="s">
        <v>33</v>
      </c>
      <c r="G60" t="s">
        <v>17</v>
      </c>
      <c r="H60" s="2" t="s">
        <v>53</v>
      </c>
      <c r="I60" s="2" t="s">
        <v>69</v>
      </c>
      <c r="J60" s="2" t="s">
        <v>110</v>
      </c>
      <c r="K60" t="s">
        <v>17</v>
      </c>
      <c r="L60" t="s">
        <v>17</v>
      </c>
      <c r="M60" t="s">
        <v>17</v>
      </c>
      <c r="N60" s="2" t="s">
        <v>67</v>
      </c>
    </row>
    <row r="61" spans="1:14" ht="25.5" x14ac:dyDescent="0.2">
      <c r="A61" t="str">
        <f>HYPERLINK("https://www.onsemi.com/PowerSolutions/product.do?id=FAN3229C","FAN3229C")</f>
        <v>FAN3229C</v>
      </c>
      <c r="B61" t="str">
        <f t="shared" si="2"/>
        <v>FAN3229T_F085/D (1761kB)</v>
      </c>
      <c r="C61" t="s">
        <v>125</v>
      </c>
      <c r="D61" s="2" t="s">
        <v>21</v>
      </c>
      <c r="E61" t="s">
        <v>42</v>
      </c>
      <c r="F61" s="2" t="s">
        <v>33</v>
      </c>
      <c r="G61" s="2" t="s">
        <v>34</v>
      </c>
      <c r="H61" s="2" t="s">
        <v>53</v>
      </c>
      <c r="I61" s="2" t="s">
        <v>69</v>
      </c>
      <c r="J61" s="2" t="s">
        <v>76</v>
      </c>
      <c r="K61" s="2" t="s">
        <v>101</v>
      </c>
      <c r="L61" s="2" t="s">
        <v>72</v>
      </c>
      <c r="M61" s="2" t="s">
        <v>77</v>
      </c>
      <c r="N61" s="2" t="s">
        <v>87</v>
      </c>
    </row>
    <row r="62" spans="1:14" ht="51" x14ac:dyDescent="0.2">
      <c r="A62" t="str">
        <f>HYPERLINK("https://www.onsemi.com/PowerSolutions/product.do?id=FAN3229C_F085","FAN3229C_F085")</f>
        <v>FAN3229C_F085</v>
      </c>
      <c r="B62" t="str">
        <f t="shared" si="2"/>
        <v>FAN3229T_F085/D (1761kB)</v>
      </c>
      <c r="C62" t="s">
        <v>122</v>
      </c>
      <c r="D62" s="2" t="s">
        <v>15</v>
      </c>
      <c r="E62" t="s">
        <v>42</v>
      </c>
      <c r="F62" s="2" t="s">
        <v>33</v>
      </c>
      <c r="G62" t="s">
        <v>17</v>
      </c>
      <c r="H62" s="2" t="s">
        <v>53</v>
      </c>
      <c r="I62" s="2" t="s">
        <v>69</v>
      </c>
      <c r="J62" s="2" t="s">
        <v>110</v>
      </c>
      <c r="K62" t="s">
        <v>17</v>
      </c>
      <c r="L62" t="s">
        <v>17</v>
      </c>
      <c r="M62" t="s">
        <v>17</v>
      </c>
      <c r="N62" s="2" t="s">
        <v>67</v>
      </c>
    </row>
    <row r="63" spans="1:14" ht="25.5" x14ac:dyDescent="0.2">
      <c r="A63" t="str">
        <f>HYPERLINK("https://www.onsemi.com/PowerSolutions/product.do?id=FAN3229T","FAN3229T")</f>
        <v>FAN3229T</v>
      </c>
      <c r="B63" t="str">
        <f t="shared" si="2"/>
        <v>FAN3229T_F085/D (1761kB)</v>
      </c>
      <c r="C63" t="s">
        <v>126</v>
      </c>
      <c r="D63" s="2" t="s">
        <v>21</v>
      </c>
      <c r="E63" t="s">
        <v>42</v>
      </c>
      <c r="F63" s="2" t="s">
        <v>33</v>
      </c>
      <c r="G63" s="2" t="s">
        <v>34</v>
      </c>
      <c r="H63" s="2" t="s">
        <v>53</v>
      </c>
      <c r="I63" s="2" t="s">
        <v>69</v>
      </c>
      <c r="J63" s="2" t="s">
        <v>76</v>
      </c>
      <c r="K63" s="2" t="s">
        <v>101</v>
      </c>
      <c r="L63" s="2" t="s">
        <v>72</v>
      </c>
      <c r="M63" s="2" t="s">
        <v>108</v>
      </c>
      <c r="N63" s="2" t="s">
        <v>87</v>
      </c>
    </row>
    <row r="64" spans="1:14" ht="51" x14ac:dyDescent="0.2">
      <c r="A64" t="str">
        <f>HYPERLINK("https://www.onsemi.com/PowerSolutions/product.do?id=FAN3229T_F085","FAN3229T_F085")</f>
        <v>FAN3229T_F085</v>
      </c>
      <c r="B64" t="str">
        <f t="shared" si="2"/>
        <v>FAN3229T_F085/D (1761kB)</v>
      </c>
      <c r="C64" t="s">
        <v>122</v>
      </c>
      <c r="D64" s="2" t="s">
        <v>15</v>
      </c>
      <c r="E64" t="s">
        <v>42</v>
      </c>
      <c r="F64" s="2" t="s">
        <v>33</v>
      </c>
      <c r="G64" t="s">
        <v>17</v>
      </c>
      <c r="H64" s="2" t="s">
        <v>53</v>
      </c>
      <c r="I64" s="2" t="s">
        <v>69</v>
      </c>
      <c r="J64" s="2" t="s">
        <v>110</v>
      </c>
      <c r="K64" t="s">
        <v>17</v>
      </c>
      <c r="L64" t="s">
        <v>17</v>
      </c>
      <c r="M64" t="s">
        <v>17</v>
      </c>
      <c r="N64" s="2" t="s">
        <v>67</v>
      </c>
    </row>
    <row r="65" spans="1:14" ht="25.5" x14ac:dyDescent="0.2">
      <c r="A65" t="str">
        <f>HYPERLINK("https://www.onsemi.com/PowerSolutions/product.do?id=FAN3240","FAN3240")</f>
        <v>FAN3240</v>
      </c>
      <c r="B65" t="str">
        <f>HYPERLINK("https://www.onsemi.com/pub/Collateral/FAN3240-D.pdf","FAN3240/D (1757kB)")</f>
        <v>FAN3240/D (1757kB)</v>
      </c>
      <c r="C65" t="s">
        <v>127</v>
      </c>
      <c r="D65" s="2" t="s">
        <v>21</v>
      </c>
      <c r="E65" t="s">
        <v>42</v>
      </c>
      <c r="F65" s="2" t="s">
        <v>128</v>
      </c>
      <c r="G65" s="2" t="s">
        <v>34</v>
      </c>
      <c r="H65" s="2" t="s">
        <v>51</v>
      </c>
      <c r="I65" s="2" t="s">
        <v>53</v>
      </c>
      <c r="J65" s="2" t="s">
        <v>129</v>
      </c>
      <c r="K65" s="2" t="s">
        <v>130</v>
      </c>
      <c r="L65" s="2" t="s">
        <v>130</v>
      </c>
      <c r="M65" t="s">
        <v>17</v>
      </c>
      <c r="N65" s="2" t="s">
        <v>67</v>
      </c>
    </row>
    <row r="66" spans="1:14" ht="25.5" x14ac:dyDescent="0.2">
      <c r="A66" t="str">
        <f>HYPERLINK("https://www.onsemi.com/PowerSolutions/product.do?id=FAN3241","FAN3241")</f>
        <v>FAN3241</v>
      </c>
      <c r="B66" t="str">
        <f>HYPERLINK("https://www.onsemi.com/pub/Collateral/FAN3241-D.pdf","FAN3241/D (1757kB)")</f>
        <v>FAN3241/D (1757kB)</v>
      </c>
      <c r="C66" t="s">
        <v>127</v>
      </c>
      <c r="D66" s="2" t="s">
        <v>21</v>
      </c>
      <c r="E66" t="s">
        <v>42</v>
      </c>
      <c r="F66" s="2" t="s">
        <v>128</v>
      </c>
      <c r="G66" s="2" t="s">
        <v>34</v>
      </c>
      <c r="H66" s="2" t="s">
        <v>51</v>
      </c>
      <c r="I66" s="2" t="s">
        <v>53</v>
      </c>
      <c r="J66" s="2" t="s">
        <v>129</v>
      </c>
      <c r="K66" s="2" t="s">
        <v>130</v>
      </c>
      <c r="L66" s="2" t="s">
        <v>130</v>
      </c>
      <c r="M66" t="s">
        <v>17</v>
      </c>
      <c r="N66" s="2" t="s">
        <v>67</v>
      </c>
    </row>
    <row r="67" spans="1:14" ht="25.5" x14ac:dyDescent="0.2">
      <c r="A67" t="str">
        <f>HYPERLINK("https://www.onsemi.com/PowerSolutions/product.do?id=FAN3268","FAN3268")</f>
        <v>FAN3268</v>
      </c>
      <c r="B67" t="str">
        <f>HYPERLINK("https://www.onsemi.com/pub/Collateral/FAN3268T_F085-D.PDF","FAN3268T_F085/D (1111kB)")</f>
        <v>FAN3268T_F085/D (1111kB)</v>
      </c>
      <c r="C67" t="s">
        <v>131</v>
      </c>
      <c r="D67" s="2" t="s">
        <v>21</v>
      </c>
      <c r="E67" t="s">
        <v>42</v>
      </c>
      <c r="F67" s="2" t="s">
        <v>33</v>
      </c>
      <c r="G67" s="2" t="s">
        <v>34</v>
      </c>
      <c r="H67" t="s">
        <v>17</v>
      </c>
      <c r="I67" s="2" t="s">
        <v>69</v>
      </c>
      <c r="J67" s="2" t="s">
        <v>76</v>
      </c>
      <c r="K67" s="2" t="s">
        <v>101</v>
      </c>
      <c r="L67" s="2" t="s">
        <v>72</v>
      </c>
      <c r="M67" s="2" t="s">
        <v>108</v>
      </c>
      <c r="N67" s="2" t="s">
        <v>67</v>
      </c>
    </row>
    <row r="68" spans="1:14" ht="51" x14ac:dyDescent="0.2">
      <c r="A68" t="str">
        <f>HYPERLINK("https://www.onsemi.com/PowerSolutions/product.do?id=FAN3268T_F085","FAN3268T_F085")</f>
        <v>FAN3268T_F085</v>
      </c>
      <c r="B68" t="str">
        <f>HYPERLINK("https://www.onsemi.com/pub/Collateral/FAN3268T_F085-D.PDF","FAN3268T_F085/D (1111kB)")</f>
        <v>FAN3268T_F085/D (1111kB)</v>
      </c>
      <c r="C68" t="s">
        <v>132</v>
      </c>
      <c r="D68" s="2" t="s">
        <v>15</v>
      </c>
      <c r="E68" t="s">
        <v>42</v>
      </c>
      <c r="F68" s="2" t="s">
        <v>33</v>
      </c>
      <c r="G68" t="s">
        <v>17</v>
      </c>
      <c r="H68" t="s">
        <v>17</v>
      </c>
      <c r="I68" s="2" t="s">
        <v>69</v>
      </c>
      <c r="J68" s="2" t="s">
        <v>110</v>
      </c>
      <c r="K68" t="s">
        <v>17</v>
      </c>
      <c r="L68" t="s">
        <v>17</v>
      </c>
      <c r="M68" t="s">
        <v>17</v>
      </c>
      <c r="N68" s="2" t="s">
        <v>67</v>
      </c>
    </row>
    <row r="69" spans="1:14" ht="25.5" x14ac:dyDescent="0.2">
      <c r="A69" t="str">
        <f>HYPERLINK("https://www.onsemi.com/PowerSolutions/product.do?id=FAN3278","FAN3278")</f>
        <v>FAN3278</v>
      </c>
      <c r="B69" t="str">
        <f>HYPERLINK("https://www.onsemi.com/pub/Collateral/FAN3278-D.pdf","FAN3278/D (948kB)")</f>
        <v>FAN3278/D (948kB)</v>
      </c>
      <c r="C69" t="s">
        <v>133</v>
      </c>
      <c r="D69" s="2" t="s">
        <v>21</v>
      </c>
      <c r="E69" t="s">
        <v>42</v>
      </c>
      <c r="F69" s="2" t="s">
        <v>33</v>
      </c>
      <c r="G69" s="2" t="s">
        <v>34</v>
      </c>
      <c r="H69" t="s">
        <v>17</v>
      </c>
      <c r="I69" s="2" t="s">
        <v>54</v>
      </c>
      <c r="J69" s="2" t="s">
        <v>134</v>
      </c>
      <c r="K69" s="2" t="s">
        <v>135</v>
      </c>
      <c r="L69" s="2" t="s">
        <v>80</v>
      </c>
      <c r="M69" s="2" t="s">
        <v>51</v>
      </c>
      <c r="N69" s="2" t="s">
        <v>67</v>
      </c>
    </row>
    <row r="70" spans="1:14" ht="25.5" x14ac:dyDescent="0.2">
      <c r="A70" t="str">
        <f>HYPERLINK("https://www.onsemi.com/PowerSolutions/product.do?id=FAN6230A","FAN6230A")</f>
        <v>FAN6230A</v>
      </c>
      <c r="B70" t="str">
        <f>HYPERLINK("https://www.onsemi.com/pub/Collateral/FAN6230A-D.pdf","FAN6230A/D (1564kB)")</f>
        <v>FAN6230A/D (1564kB)</v>
      </c>
      <c r="C70" t="s">
        <v>136</v>
      </c>
      <c r="D70" s="2" t="s">
        <v>21</v>
      </c>
      <c r="E70" t="s">
        <v>42</v>
      </c>
      <c r="F70" s="2" t="s">
        <v>33</v>
      </c>
      <c r="G70" s="2" t="s">
        <v>23</v>
      </c>
      <c r="H70" s="2" t="s">
        <v>137</v>
      </c>
      <c r="I70" s="2" t="s">
        <v>138</v>
      </c>
      <c r="J70" s="2" t="s">
        <v>53</v>
      </c>
      <c r="K70" s="2" t="s">
        <v>139</v>
      </c>
      <c r="L70" s="2" t="s">
        <v>72</v>
      </c>
      <c r="M70" s="2" t="s">
        <v>53</v>
      </c>
      <c r="N70" s="2" t="s">
        <v>140</v>
      </c>
    </row>
    <row r="71" spans="1:14" ht="51" x14ac:dyDescent="0.2">
      <c r="A71" t="str">
        <f>HYPERLINK("https://www.onsemi.com/PowerSolutions/product.do?id=FAN7080_GF085","FAN7080_GF085")</f>
        <v>FAN7080_GF085</v>
      </c>
      <c r="B71" t="str">
        <f>HYPERLINK("https://www.onsemi.com/pub/Collateral/FAN7080_GF085-D.PDF","FAN7080_GF085/D (385kB)")</f>
        <v>FAN7080_GF085/D (385kB)</v>
      </c>
      <c r="C71" t="s">
        <v>141</v>
      </c>
      <c r="D71" s="2" t="s">
        <v>15</v>
      </c>
      <c r="E71" t="s">
        <v>42</v>
      </c>
      <c r="F71" t="s">
        <v>17</v>
      </c>
      <c r="G71" t="s">
        <v>17</v>
      </c>
      <c r="H71" t="s">
        <v>17</v>
      </c>
      <c r="I71" t="s">
        <v>17</v>
      </c>
      <c r="J71" t="s">
        <v>17</v>
      </c>
      <c r="K71" t="s">
        <v>17</v>
      </c>
      <c r="L71" t="s">
        <v>17</v>
      </c>
      <c r="M71" t="s">
        <v>17</v>
      </c>
      <c r="N71" s="2" t="s">
        <v>67</v>
      </c>
    </row>
    <row r="72" spans="1:14" ht="51" x14ac:dyDescent="0.2">
      <c r="A72" t="str">
        <f>HYPERLINK("https://www.onsemi.com/PowerSolutions/product.do?id=FAN7081_GF085","FAN7081_GF085")</f>
        <v>FAN7081_GF085</v>
      </c>
      <c r="B72" t="str">
        <f>HYPERLINK("https://www.onsemi.com/pub/Collateral/FAN7081_GF085-D.PDF","FAN7081_GF085/D (441kB)")</f>
        <v>FAN7081_GF085/D (441kB)</v>
      </c>
      <c r="C72" t="s">
        <v>142</v>
      </c>
      <c r="D72" s="2" t="s">
        <v>15</v>
      </c>
      <c r="E72" t="s">
        <v>42</v>
      </c>
      <c r="F72" s="2" t="s">
        <v>63</v>
      </c>
      <c r="G72" t="s">
        <v>17</v>
      </c>
      <c r="H72" s="2" t="s">
        <v>64</v>
      </c>
      <c r="I72" s="2" t="s">
        <v>58</v>
      </c>
      <c r="J72" s="2" t="s">
        <v>143</v>
      </c>
      <c r="K72" t="s">
        <v>17</v>
      </c>
      <c r="L72" t="s">
        <v>17</v>
      </c>
      <c r="M72" t="s">
        <v>17</v>
      </c>
      <c r="N72" s="2" t="s">
        <v>67</v>
      </c>
    </row>
    <row r="73" spans="1:14" ht="51" x14ac:dyDescent="0.2">
      <c r="A73" t="str">
        <f>HYPERLINK("https://www.onsemi.com/PowerSolutions/product.do?id=FAN7083_GF085","FAN7083_GF085")</f>
        <v>FAN7083_GF085</v>
      </c>
      <c r="B73" t="str">
        <f>HYPERLINK("https://www.onsemi.com/pub/Collateral/FAN7083_GF085-D.PDF","FAN7083_GF085/D (460kB)")</f>
        <v>FAN7083_GF085/D (460kB)</v>
      </c>
      <c r="C73" t="s">
        <v>144</v>
      </c>
      <c r="D73" s="2" t="s">
        <v>15</v>
      </c>
      <c r="E73" t="s">
        <v>42</v>
      </c>
      <c r="F73" s="2" t="s">
        <v>63</v>
      </c>
      <c r="G73" t="s">
        <v>17</v>
      </c>
      <c r="H73" s="2" t="s">
        <v>64</v>
      </c>
      <c r="I73" s="2" t="s">
        <v>58</v>
      </c>
      <c r="J73" s="2" t="s">
        <v>145</v>
      </c>
      <c r="K73" t="s">
        <v>17</v>
      </c>
      <c r="L73" t="s">
        <v>17</v>
      </c>
      <c r="M73" s="2" t="s">
        <v>146</v>
      </c>
      <c r="N73" s="2" t="s">
        <v>67</v>
      </c>
    </row>
    <row r="74" spans="1:14" ht="51" x14ac:dyDescent="0.2">
      <c r="A74" t="str">
        <f>HYPERLINK("https://www.onsemi.com/PowerSolutions/product.do?id=FAN7085_GF085","FAN7085_GF085")</f>
        <v>FAN7085_GF085</v>
      </c>
      <c r="B74" t="str">
        <f>HYPERLINK("https://www.onsemi.com/pub/Collateral/FAN7085_GF085-D.PDF","FAN7085_GF085/D (424kB)")</f>
        <v>FAN7085_GF085/D (424kB)</v>
      </c>
      <c r="C74" t="s">
        <v>147</v>
      </c>
      <c r="D74" s="2" t="s">
        <v>15</v>
      </c>
      <c r="E74" t="s">
        <v>42</v>
      </c>
      <c r="F74" s="2" t="s">
        <v>63</v>
      </c>
      <c r="G74" t="s">
        <v>17</v>
      </c>
      <c r="H74" s="2" t="s">
        <v>148</v>
      </c>
      <c r="I74" s="2" t="s">
        <v>58</v>
      </c>
      <c r="J74" s="2" t="s">
        <v>149</v>
      </c>
      <c r="K74" t="s">
        <v>17</v>
      </c>
      <c r="L74" t="s">
        <v>17</v>
      </c>
      <c r="M74" t="s">
        <v>17</v>
      </c>
      <c r="N74" s="2" t="s">
        <v>67</v>
      </c>
    </row>
    <row r="75" spans="1:14" ht="51" x14ac:dyDescent="0.2">
      <c r="A75" t="str">
        <f>HYPERLINK("https://www.onsemi.com/PowerSolutions/product.do?id=FAN7171_F085","FAN7171_F085")</f>
        <v>FAN7171_F085</v>
      </c>
      <c r="B75" t="str">
        <f>HYPERLINK("https://www.onsemi.com/pub/Collateral/FAN7171_F085-D.PDF","FAN7171_F085/D (997kB)")</f>
        <v>FAN7171_F085/D (997kB)</v>
      </c>
      <c r="C75" t="s">
        <v>150</v>
      </c>
      <c r="D75" s="2" t="s">
        <v>15</v>
      </c>
      <c r="E75" t="s">
        <v>42</v>
      </c>
      <c r="F75" s="2" t="s">
        <v>63</v>
      </c>
      <c r="G75" t="s">
        <v>17</v>
      </c>
      <c r="H75" s="2" t="s">
        <v>64</v>
      </c>
      <c r="I75" s="2" t="s">
        <v>85</v>
      </c>
      <c r="J75" s="2" t="s">
        <v>151</v>
      </c>
      <c r="K75" t="s">
        <v>17</v>
      </c>
      <c r="L75" t="s">
        <v>17</v>
      </c>
      <c r="M75" t="s">
        <v>17</v>
      </c>
      <c r="N75" s="2" t="s">
        <v>67</v>
      </c>
    </row>
    <row r="76" spans="1:14" ht="51" x14ac:dyDescent="0.2">
      <c r="A76" t="str">
        <f>HYPERLINK("https://www.onsemi.com/PowerSolutions/product.do?id=FAN7191_F085","FAN7191_F085")</f>
        <v>FAN7191_F085</v>
      </c>
      <c r="B76" t="str">
        <f>HYPERLINK("https://www.onsemi.com/pub/Collateral/FAN7191_F085-D.PDF","FAN7191_F085/D (225kB)")</f>
        <v>FAN7191_F085/D (225kB)</v>
      </c>
      <c r="C76" t="s">
        <v>152</v>
      </c>
      <c r="D76" s="2" t="s">
        <v>15</v>
      </c>
      <c r="E76" t="s">
        <v>42</v>
      </c>
      <c r="F76" s="2" t="s">
        <v>63</v>
      </c>
      <c r="G76" s="2" t="s">
        <v>23</v>
      </c>
      <c r="H76" s="2" t="s">
        <v>64</v>
      </c>
      <c r="I76" s="2" t="s">
        <v>58</v>
      </c>
      <c r="J76" s="2" t="s">
        <v>65</v>
      </c>
      <c r="K76" s="2" t="s">
        <v>58</v>
      </c>
      <c r="L76" s="2" t="s">
        <v>58</v>
      </c>
      <c r="M76" s="2" t="s">
        <v>60</v>
      </c>
      <c r="N76" s="2" t="s">
        <v>67</v>
      </c>
    </row>
    <row r="77" spans="1:14" ht="25.5" x14ac:dyDescent="0.2">
      <c r="A77" t="str">
        <f>HYPERLINK("https://www.onsemi.com/PowerSolutions/product.do?id=FAN7361","FAN7361")</f>
        <v>FAN7361</v>
      </c>
      <c r="B77" t="str">
        <f>HYPERLINK("https://www.onsemi.com/pub/Collateral/FAN7362-D.pdf","FAN7362/D (1112kB)")</f>
        <v>FAN7362/D (1112kB)</v>
      </c>
      <c r="C77" t="s">
        <v>153</v>
      </c>
      <c r="D77" s="2" t="s">
        <v>21</v>
      </c>
      <c r="E77" t="s">
        <v>42</v>
      </c>
      <c r="F77" s="2" t="s">
        <v>63</v>
      </c>
      <c r="G77" s="2" t="s">
        <v>23</v>
      </c>
      <c r="H77" s="2" t="s">
        <v>64</v>
      </c>
      <c r="I77" s="2" t="s">
        <v>58</v>
      </c>
      <c r="J77" s="2" t="s">
        <v>143</v>
      </c>
      <c r="K77" s="2" t="s">
        <v>51</v>
      </c>
      <c r="L77" s="2" t="s">
        <v>77</v>
      </c>
      <c r="M77" s="2" t="s">
        <v>60</v>
      </c>
      <c r="N77" s="2" t="s">
        <v>67</v>
      </c>
    </row>
    <row r="78" spans="1:14" ht="25.5" x14ac:dyDescent="0.2">
      <c r="A78" t="str">
        <f>HYPERLINK("https://www.onsemi.com/PowerSolutions/product.do?id=FAN73611","FAN73611")</f>
        <v>FAN73611</v>
      </c>
      <c r="B78" t="str">
        <f>HYPERLINK("https://www.onsemi.com/pub/Collateral/FAN73611-D.pdf","FAN73611/D (500kB)")</f>
        <v>FAN73611/D (500kB)</v>
      </c>
      <c r="C78" t="s">
        <v>154</v>
      </c>
      <c r="D78" s="2" t="s">
        <v>21</v>
      </c>
      <c r="E78" t="s">
        <v>42</v>
      </c>
      <c r="F78" s="2" t="s">
        <v>63</v>
      </c>
      <c r="G78" s="2" t="s">
        <v>23</v>
      </c>
      <c r="H78" s="2" t="s">
        <v>64</v>
      </c>
      <c r="I78" s="2" t="s">
        <v>58</v>
      </c>
      <c r="J78" s="2" t="s">
        <v>143</v>
      </c>
      <c r="K78" s="2" t="s">
        <v>51</v>
      </c>
      <c r="L78" s="2" t="s">
        <v>77</v>
      </c>
      <c r="M78" s="2" t="s">
        <v>155</v>
      </c>
      <c r="N78" s="2" t="s">
        <v>67</v>
      </c>
    </row>
    <row r="79" spans="1:14" ht="25.5" x14ac:dyDescent="0.2">
      <c r="A79" t="str">
        <f>HYPERLINK("https://www.onsemi.com/PowerSolutions/product.do?id=FAN73611_OP","FAN73611_OP")</f>
        <v>FAN73611_OP</v>
      </c>
      <c r="B79" t="str">
        <f>HYPERLINK("https://www.onsemi.com/pub/Collateral/FAN73611-OP-D.pdf","FAN73611_OP/D (1284kB)")</f>
        <v>FAN73611_OP/D (1284kB)</v>
      </c>
      <c r="C79" t="s">
        <v>156</v>
      </c>
      <c r="D79" s="2" t="s">
        <v>21</v>
      </c>
      <c r="E79" t="s">
        <v>42</v>
      </c>
      <c r="F79" s="2" t="s">
        <v>63</v>
      </c>
      <c r="G79" s="2" t="s">
        <v>23</v>
      </c>
      <c r="H79" s="2" t="s">
        <v>64</v>
      </c>
      <c r="I79" s="2" t="s">
        <v>58</v>
      </c>
      <c r="J79" s="2" t="s">
        <v>143</v>
      </c>
      <c r="K79" s="2" t="s">
        <v>51</v>
      </c>
      <c r="L79" s="2" t="s">
        <v>77</v>
      </c>
      <c r="M79" s="2" t="s">
        <v>155</v>
      </c>
      <c r="N79" s="2" t="s">
        <v>67</v>
      </c>
    </row>
    <row r="80" spans="1:14" ht="25.5" x14ac:dyDescent="0.2">
      <c r="A80" t="str">
        <f>HYPERLINK("https://www.onsemi.com/PowerSolutions/product.do?id=FAN7362","FAN7362")</f>
        <v>FAN7362</v>
      </c>
      <c r="B80" t="str">
        <f>HYPERLINK("https://www.onsemi.com/pub/Collateral/FAN7362-D.pdf","FAN7362/D (1112kB)")</f>
        <v>FAN7362/D (1112kB)</v>
      </c>
      <c r="C80" t="s">
        <v>153</v>
      </c>
      <c r="D80" s="2" t="s">
        <v>21</v>
      </c>
      <c r="E80" t="s">
        <v>42</v>
      </c>
      <c r="F80" s="2" t="s">
        <v>63</v>
      </c>
      <c r="G80" s="2" t="s">
        <v>23</v>
      </c>
      <c r="H80" s="2" t="s">
        <v>64</v>
      </c>
      <c r="I80" s="2" t="s">
        <v>58</v>
      </c>
      <c r="J80" s="2" t="s">
        <v>143</v>
      </c>
      <c r="K80" s="2" t="s">
        <v>51</v>
      </c>
      <c r="L80" s="2" t="s">
        <v>77</v>
      </c>
      <c r="M80" s="2" t="s">
        <v>60</v>
      </c>
      <c r="N80" s="2" t="s">
        <v>67</v>
      </c>
    </row>
    <row r="81" spans="1:14" ht="25.5" x14ac:dyDescent="0.2">
      <c r="A81" t="str">
        <f>HYPERLINK("https://www.onsemi.com/PowerSolutions/product.do?id=FAN7371","FAN7371")</f>
        <v>FAN7371</v>
      </c>
      <c r="B81" t="str">
        <f>HYPERLINK("https://www.onsemi.com/pub/Collateral/FAN7371-D.pdf","FAN7371/D (1741kB)")</f>
        <v>FAN7371/D (1741kB)</v>
      </c>
      <c r="C81" t="s">
        <v>157</v>
      </c>
      <c r="D81" s="2" t="s">
        <v>21</v>
      </c>
      <c r="E81" t="s">
        <v>42</v>
      </c>
      <c r="F81" s="2" t="s">
        <v>63</v>
      </c>
      <c r="G81" s="2" t="s">
        <v>23</v>
      </c>
      <c r="H81" s="2" t="s">
        <v>64</v>
      </c>
      <c r="I81" s="2" t="s">
        <v>25</v>
      </c>
      <c r="J81" s="2" t="s">
        <v>151</v>
      </c>
      <c r="K81" s="2" t="s">
        <v>58</v>
      </c>
      <c r="L81" s="2" t="s">
        <v>28</v>
      </c>
      <c r="M81" s="2" t="s">
        <v>158</v>
      </c>
      <c r="N81" s="2" t="s">
        <v>67</v>
      </c>
    </row>
    <row r="82" spans="1:14" ht="25.5" x14ac:dyDescent="0.2">
      <c r="A82" t="str">
        <f>HYPERLINK("https://www.onsemi.com/PowerSolutions/product.do?id=FAN73711","FAN73711")</f>
        <v>FAN73711</v>
      </c>
      <c r="B82" t="str">
        <f>HYPERLINK("https://www.onsemi.com/pub/Collateral/FAN73711-D.pdf","FAN73711/D (602kB)")</f>
        <v>FAN73711/D (602kB)</v>
      </c>
      <c r="C82" t="s">
        <v>159</v>
      </c>
      <c r="D82" s="2" t="s">
        <v>21</v>
      </c>
      <c r="E82" t="s">
        <v>42</v>
      </c>
      <c r="F82" s="2" t="s">
        <v>63</v>
      </c>
      <c r="G82" s="2" t="s">
        <v>23</v>
      </c>
      <c r="H82" s="2" t="s">
        <v>64</v>
      </c>
      <c r="I82" s="2" t="s">
        <v>160</v>
      </c>
      <c r="J82" s="2" t="s">
        <v>151</v>
      </c>
      <c r="K82" s="2" t="s">
        <v>58</v>
      </c>
      <c r="L82" s="2" t="s">
        <v>28</v>
      </c>
      <c r="M82" s="2" t="s">
        <v>158</v>
      </c>
      <c r="N82" s="2" t="s">
        <v>67</v>
      </c>
    </row>
    <row r="83" spans="1:14" ht="25.5" x14ac:dyDescent="0.2">
      <c r="A83" t="str">
        <f>HYPERLINK("https://www.onsemi.com/PowerSolutions/product.do?id=FAN7380","FAN7380")</f>
        <v>FAN7380</v>
      </c>
      <c r="B83" t="str">
        <f>HYPERLINK("https://www.onsemi.com/pub/Collateral/FAN7380-D.PDF","FAN7380/D (646kB)")</f>
        <v>FAN7380/D (646kB)</v>
      </c>
      <c r="C83" t="s">
        <v>161</v>
      </c>
      <c r="D83" s="2" t="s">
        <v>21</v>
      </c>
      <c r="E83" t="s">
        <v>42</v>
      </c>
      <c r="F83" s="2" t="s">
        <v>63</v>
      </c>
      <c r="G83" s="2" t="s">
        <v>34</v>
      </c>
      <c r="H83" s="2" t="s">
        <v>64</v>
      </c>
      <c r="I83" s="2" t="s">
        <v>58</v>
      </c>
      <c r="J83" s="2" t="s">
        <v>162</v>
      </c>
      <c r="K83" s="2" t="s">
        <v>163</v>
      </c>
      <c r="L83" s="2" t="s">
        <v>29</v>
      </c>
      <c r="M83" s="2" t="s">
        <v>60</v>
      </c>
      <c r="N83" s="2" t="s">
        <v>67</v>
      </c>
    </row>
    <row r="84" spans="1:14" ht="25.5" x14ac:dyDescent="0.2">
      <c r="A84" t="str">
        <f>HYPERLINK("https://www.onsemi.com/PowerSolutions/product.do?id=FAN7380_OP","FAN7380_OP")</f>
        <v>FAN7380_OP</v>
      </c>
      <c r="B84" t="str">
        <f>HYPERLINK("https://www.onsemi.com/pub/Collateral/FAN7380-OP-D.pdf","FAN7380_OP/D (453kB)")</f>
        <v>FAN7380_OP/D (453kB)</v>
      </c>
      <c r="C84" t="s">
        <v>164</v>
      </c>
      <c r="D84" s="2" t="s">
        <v>21</v>
      </c>
      <c r="E84" t="s">
        <v>42</v>
      </c>
      <c r="F84" s="2" t="s">
        <v>63</v>
      </c>
      <c r="G84" s="2" t="s">
        <v>34</v>
      </c>
      <c r="H84" s="2" t="s">
        <v>64</v>
      </c>
      <c r="I84" s="2" t="s">
        <v>58</v>
      </c>
      <c r="J84" s="2" t="s">
        <v>162</v>
      </c>
      <c r="K84" s="2" t="s">
        <v>163</v>
      </c>
      <c r="L84" s="2" t="s">
        <v>29</v>
      </c>
      <c r="M84" s="2" t="s">
        <v>60</v>
      </c>
      <c r="N84" s="2" t="s">
        <v>67</v>
      </c>
    </row>
    <row r="85" spans="1:14" ht="25.5" x14ac:dyDescent="0.2">
      <c r="A85" t="str">
        <f>HYPERLINK("https://www.onsemi.com/PowerSolutions/product.do?id=FAN7382","FAN7382")</f>
        <v>FAN7382</v>
      </c>
      <c r="B85" t="str">
        <f>HYPERLINK("https://www.onsemi.com/pub/Collateral/FAN7382-D.pdf","FAN7382/D (549kB)")</f>
        <v>FAN7382/D (549kB)</v>
      </c>
      <c r="C85" t="s">
        <v>165</v>
      </c>
      <c r="D85" s="2" t="s">
        <v>21</v>
      </c>
      <c r="E85" t="s">
        <v>42</v>
      </c>
      <c r="F85" s="2" t="s">
        <v>63</v>
      </c>
      <c r="G85" s="2" t="s">
        <v>34</v>
      </c>
      <c r="H85" s="2" t="s">
        <v>64</v>
      </c>
      <c r="I85" s="2" t="s">
        <v>58</v>
      </c>
      <c r="J85" s="2" t="s">
        <v>166</v>
      </c>
      <c r="K85" s="2" t="s">
        <v>167</v>
      </c>
      <c r="L85" s="2" t="s">
        <v>77</v>
      </c>
      <c r="M85" s="2" t="s">
        <v>168</v>
      </c>
      <c r="N85" s="2" t="s">
        <v>169</v>
      </c>
    </row>
    <row r="86" spans="1:14" ht="25.5" x14ac:dyDescent="0.2">
      <c r="A86" t="str">
        <f>HYPERLINK("https://www.onsemi.com/PowerSolutions/product.do?id=FAN7383","FAN7383")</f>
        <v>FAN7383</v>
      </c>
      <c r="B86" t="str">
        <f>HYPERLINK("https://www.onsemi.com/pub/Collateral/FAN7383-D.pdf","FAN7383/D (1373kB)")</f>
        <v>FAN7383/D (1373kB)</v>
      </c>
      <c r="C86" t="s">
        <v>170</v>
      </c>
      <c r="D86" s="2" t="s">
        <v>21</v>
      </c>
      <c r="E86" t="s">
        <v>42</v>
      </c>
      <c r="F86" s="2" t="s">
        <v>63</v>
      </c>
      <c r="G86" s="2" t="s">
        <v>34</v>
      </c>
      <c r="H86" s="2" t="s">
        <v>64</v>
      </c>
      <c r="I86" s="2" t="s">
        <v>58</v>
      </c>
      <c r="J86" s="2" t="s">
        <v>166</v>
      </c>
      <c r="K86" s="2" t="s">
        <v>39</v>
      </c>
      <c r="L86" s="2" t="s">
        <v>77</v>
      </c>
      <c r="M86" s="2" t="s">
        <v>171</v>
      </c>
      <c r="N86" s="2" t="s">
        <v>172</v>
      </c>
    </row>
    <row r="87" spans="1:14" ht="25.5" x14ac:dyDescent="0.2">
      <c r="A87" t="str">
        <f>HYPERLINK("https://www.onsemi.com/PowerSolutions/product.do?id=FAN73832","FAN73832")</f>
        <v>FAN73832</v>
      </c>
      <c r="B87" t="str">
        <f>HYPERLINK("https://www.onsemi.com/pub/Collateral/FAN73832-D.pdf","FAN73832/D (1265kB)")</f>
        <v>FAN73832/D (1265kB)</v>
      </c>
      <c r="C87" t="s">
        <v>170</v>
      </c>
      <c r="D87" s="2" t="s">
        <v>21</v>
      </c>
      <c r="E87" t="s">
        <v>42</v>
      </c>
      <c r="F87" s="2" t="s">
        <v>63</v>
      </c>
      <c r="G87" s="2" t="s">
        <v>34</v>
      </c>
      <c r="H87" s="2" t="s">
        <v>64</v>
      </c>
      <c r="I87" s="2" t="s">
        <v>58</v>
      </c>
      <c r="J87" s="2" t="s">
        <v>166</v>
      </c>
      <c r="K87" s="2" t="s">
        <v>39</v>
      </c>
      <c r="L87" s="2" t="s">
        <v>77</v>
      </c>
      <c r="M87" s="2" t="s">
        <v>173</v>
      </c>
      <c r="N87" s="2" t="s">
        <v>67</v>
      </c>
    </row>
    <row r="88" spans="1:14" ht="25.5" x14ac:dyDescent="0.2">
      <c r="A88" t="str">
        <f>HYPERLINK("https://www.onsemi.com/PowerSolutions/product.do?id=FAN73833","FAN73833")</f>
        <v>FAN73833</v>
      </c>
      <c r="B88" t="str">
        <f>HYPERLINK("https://www.onsemi.com/pub/Collateral/FAN73833-D.pdf","FAN73833/D (653kB)")</f>
        <v>FAN73833/D (653kB)</v>
      </c>
      <c r="C88" t="s">
        <v>174</v>
      </c>
      <c r="D88" s="2" t="s">
        <v>21</v>
      </c>
      <c r="E88" t="s">
        <v>42</v>
      </c>
      <c r="F88" s="2" t="s">
        <v>63</v>
      </c>
      <c r="G88" s="2" t="s">
        <v>34</v>
      </c>
      <c r="H88" s="2" t="s">
        <v>64</v>
      </c>
      <c r="I88" s="2" t="s">
        <v>58</v>
      </c>
      <c r="J88" s="2" t="s">
        <v>166</v>
      </c>
      <c r="K88" s="2" t="s">
        <v>39</v>
      </c>
      <c r="L88" s="2" t="s">
        <v>77</v>
      </c>
      <c r="M88" s="2" t="s">
        <v>175</v>
      </c>
      <c r="N88" s="2" t="s">
        <v>67</v>
      </c>
    </row>
    <row r="89" spans="1:14" ht="25.5" x14ac:dyDescent="0.2">
      <c r="A89" t="str">
        <f>HYPERLINK("https://www.onsemi.com/PowerSolutions/product.do?id=FAN7384","FAN7384")</f>
        <v>FAN7384</v>
      </c>
      <c r="B89" t="str">
        <f>HYPERLINK("https://www.onsemi.com/pub/Collateral/FAN7384-D.pdf","FAN7384/D (814kB)")</f>
        <v>FAN7384/D (814kB)</v>
      </c>
      <c r="C89" t="s">
        <v>176</v>
      </c>
      <c r="D89" s="2" t="s">
        <v>21</v>
      </c>
      <c r="E89" t="s">
        <v>42</v>
      </c>
      <c r="F89" s="2" t="s">
        <v>63</v>
      </c>
      <c r="G89" s="2" t="s">
        <v>34</v>
      </c>
      <c r="H89" s="2" t="s">
        <v>64</v>
      </c>
      <c r="I89" s="2" t="s">
        <v>58</v>
      </c>
      <c r="J89" s="2" t="s">
        <v>143</v>
      </c>
      <c r="K89" s="2" t="s">
        <v>39</v>
      </c>
      <c r="L89" s="2" t="s">
        <v>77</v>
      </c>
      <c r="M89" s="2" t="s">
        <v>177</v>
      </c>
      <c r="N89" s="2" t="s">
        <v>178</v>
      </c>
    </row>
    <row r="90" spans="1:14" ht="25.5" x14ac:dyDescent="0.2">
      <c r="A90" t="str">
        <f>HYPERLINK("https://www.onsemi.com/PowerSolutions/product.do?id=FAN7385","FAN7385")</f>
        <v>FAN7385</v>
      </c>
      <c r="B90" t="str">
        <f>HYPERLINK("https://www.onsemi.com/pub/Collateral/FAN7385-D.pdf","FAN7385/D (1953kB)")</f>
        <v>FAN7385/D (1953kB)</v>
      </c>
      <c r="C90" t="s">
        <v>179</v>
      </c>
      <c r="D90" s="2" t="s">
        <v>21</v>
      </c>
      <c r="E90" t="s">
        <v>42</v>
      </c>
      <c r="F90" s="2" t="s">
        <v>63</v>
      </c>
      <c r="G90" s="2" t="s">
        <v>34</v>
      </c>
      <c r="H90" s="2" t="s">
        <v>64</v>
      </c>
      <c r="I90" s="2" t="s">
        <v>58</v>
      </c>
      <c r="J90" s="2" t="s">
        <v>166</v>
      </c>
      <c r="K90" s="2" t="s">
        <v>39</v>
      </c>
      <c r="L90" s="2" t="s">
        <v>77</v>
      </c>
      <c r="M90" s="2" t="s">
        <v>180</v>
      </c>
      <c r="N90" s="2" t="s">
        <v>172</v>
      </c>
    </row>
    <row r="91" spans="1:14" ht="25.5" x14ac:dyDescent="0.2">
      <c r="A91" t="str">
        <f>HYPERLINK("https://www.onsemi.com/PowerSolutions/product.do?id=FAN7388","FAN7388")</f>
        <v>FAN7388</v>
      </c>
      <c r="B91" t="str">
        <f>HYPERLINK("https://www.onsemi.com/pub/Collateral/FAN7388-D.pdf","FAN7388/D (456kB)")</f>
        <v>FAN7388/D (456kB)</v>
      </c>
      <c r="C91" t="s">
        <v>181</v>
      </c>
      <c r="D91" s="2" t="s">
        <v>21</v>
      </c>
      <c r="E91" t="s">
        <v>42</v>
      </c>
      <c r="F91" s="2" t="s">
        <v>63</v>
      </c>
      <c r="G91" s="2" t="s">
        <v>137</v>
      </c>
      <c r="H91" s="2" t="s">
        <v>64</v>
      </c>
      <c r="I91" s="2" t="s">
        <v>58</v>
      </c>
      <c r="J91" s="2" t="s">
        <v>166</v>
      </c>
      <c r="K91" s="2" t="s">
        <v>39</v>
      </c>
      <c r="L91" s="2" t="s">
        <v>77</v>
      </c>
      <c r="M91" s="2" t="s">
        <v>182</v>
      </c>
      <c r="N91" s="2" t="s">
        <v>183</v>
      </c>
    </row>
    <row r="92" spans="1:14" ht="25.5" x14ac:dyDescent="0.2">
      <c r="A92" t="str">
        <f>HYPERLINK("https://www.onsemi.com/PowerSolutions/product.do?id=FAN73893","FAN73893")</f>
        <v>FAN73893</v>
      </c>
      <c r="B92" t="str">
        <f>HYPERLINK("https://www.onsemi.com/pub/Collateral/FAN73893-D.PDF","FAN73893/D (450kB)")</f>
        <v>FAN73893/D (450kB)</v>
      </c>
      <c r="C92" t="s">
        <v>184</v>
      </c>
      <c r="D92" s="2" t="s">
        <v>21</v>
      </c>
      <c r="E92" t="s">
        <v>42</v>
      </c>
      <c r="F92" s="2" t="s">
        <v>33</v>
      </c>
      <c r="G92" s="2" t="s">
        <v>137</v>
      </c>
      <c r="H92" s="2" t="s">
        <v>64</v>
      </c>
      <c r="I92" s="2" t="s">
        <v>58</v>
      </c>
      <c r="J92" s="2" t="s">
        <v>166</v>
      </c>
      <c r="K92" s="2" t="s">
        <v>39</v>
      </c>
      <c r="L92" s="2" t="s">
        <v>77</v>
      </c>
      <c r="M92" s="2" t="s">
        <v>35</v>
      </c>
      <c r="N92" s="2" t="s">
        <v>185</v>
      </c>
    </row>
    <row r="93" spans="1:14" ht="25.5" x14ac:dyDescent="0.2">
      <c r="A93" t="str">
        <f>HYPERLINK("https://www.onsemi.com/PowerSolutions/product.do?id=FAN73894","FAN73894")</f>
        <v>FAN73894</v>
      </c>
      <c r="B93" t="str">
        <f>HYPERLINK("https://www.onsemi.com/pub/Collateral/FAN73894-D.PDF","FAN73894/D (452kB)")</f>
        <v>FAN73894/D (452kB)</v>
      </c>
      <c r="C93" t="s">
        <v>186</v>
      </c>
      <c r="D93" s="2" t="s">
        <v>21</v>
      </c>
      <c r="E93" t="s">
        <v>42</v>
      </c>
      <c r="F93" s="2" t="s">
        <v>187</v>
      </c>
      <c r="G93" s="2" t="s">
        <v>137</v>
      </c>
      <c r="H93" s="2" t="s">
        <v>64</v>
      </c>
      <c r="I93" s="2" t="s">
        <v>101</v>
      </c>
      <c r="J93" s="2" t="s">
        <v>166</v>
      </c>
      <c r="K93" s="2" t="s">
        <v>39</v>
      </c>
      <c r="L93" s="2" t="s">
        <v>77</v>
      </c>
      <c r="M93" s="2" t="s">
        <v>35</v>
      </c>
      <c r="N93" s="2" t="s">
        <v>185</v>
      </c>
    </row>
    <row r="94" spans="1:14" ht="25.5" x14ac:dyDescent="0.2">
      <c r="A94" t="str">
        <f>HYPERLINK("https://www.onsemi.com/PowerSolutions/product.do?id=FAN73895","FAN73895")</f>
        <v>FAN73895</v>
      </c>
      <c r="B94" t="str">
        <f>HYPERLINK("https://www.onsemi.com/pub/Collateral/FAN73895-D.PDF","FAN73895/D (447kB)")</f>
        <v>FAN73895/D (447kB)</v>
      </c>
      <c r="C94" t="s">
        <v>186</v>
      </c>
      <c r="D94" s="2" t="s">
        <v>21</v>
      </c>
      <c r="E94" t="s">
        <v>42</v>
      </c>
      <c r="F94" s="2" t="s">
        <v>33</v>
      </c>
      <c r="G94" s="2" t="s">
        <v>137</v>
      </c>
      <c r="H94" s="2" t="s">
        <v>64</v>
      </c>
      <c r="I94" s="2" t="s">
        <v>58</v>
      </c>
      <c r="J94" s="2" t="s">
        <v>166</v>
      </c>
      <c r="K94" s="2" t="s">
        <v>39</v>
      </c>
      <c r="L94" s="2" t="s">
        <v>77</v>
      </c>
      <c r="M94" s="2" t="s">
        <v>35</v>
      </c>
      <c r="N94" s="2" t="s">
        <v>185</v>
      </c>
    </row>
    <row r="95" spans="1:14" ht="25.5" x14ac:dyDescent="0.2">
      <c r="A95" t="str">
        <f>HYPERLINK("https://www.onsemi.com/PowerSolutions/product.do?id=FAN73896","FAN73896")</f>
        <v>FAN73896</v>
      </c>
      <c r="B95" t="str">
        <f>HYPERLINK("https://www.onsemi.com/pub/Collateral/FAN73896-D.PDF","FAN73896/D (445kB)")</f>
        <v>FAN73896/D (445kB)</v>
      </c>
      <c r="C95" t="s">
        <v>186</v>
      </c>
      <c r="D95" s="2" t="s">
        <v>21</v>
      </c>
      <c r="E95" t="s">
        <v>42</v>
      </c>
      <c r="F95" s="2" t="s">
        <v>187</v>
      </c>
      <c r="G95" s="2" t="s">
        <v>137</v>
      </c>
      <c r="H95" s="2" t="s">
        <v>64</v>
      </c>
      <c r="I95" s="2" t="s">
        <v>188</v>
      </c>
      <c r="J95" s="2" t="s">
        <v>166</v>
      </c>
      <c r="K95" s="2" t="s">
        <v>39</v>
      </c>
      <c r="L95" s="2" t="s">
        <v>77</v>
      </c>
      <c r="M95" s="2" t="s">
        <v>35</v>
      </c>
      <c r="N95" s="2" t="s">
        <v>185</v>
      </c>
    </row>
    <row r="96" spans="1:14" ht="25.5" x14ac:dyDescent="0.2">
      <c r="A96" t="str">
        <f>HYPERLINK("https://www.onsemi.com/PowerSolutions/product.do?id=FAN7390","FAN7390")</f>
        <v>FAN7390</v>
      </c>
      <c r="B96" t="str">
        <f>HYPERLINK("https://www.onsemi.com/pub/Collateral/FAN7390-D.pdf","FAN7390/D (780kB)")</f>
        <v>FAN7390/D (780kB)</v>
      </c>
      <c r="C96" t="s">
        <v>189</v>
      </c>
      <c r="D96" s="2" t="s">
        <v>21</v>
      </c>
      <c r="E96" t="s">
        <v>42</v>
      </c>
      <c r="F96" s="2" t="s">
        <v>63</v>
      </c>
      <c r="G96" s="2" t="s">
        <v>34</v>
      </c>
      <c r="H96" s="2" t="s">
        <v>64</v>
      </c>
      <c r="I96" s="2" t="s">
        <v>58</v>
      </c>
      <c r="J96" s="2" t="s">
        <v>190</v>
      </c>
      <c r="K96" s="2" t="s">
        <v>58</v>
      </c>
      <c r="L96" s="2" t="s">
        <v>36</v>
      </c>
      <c r="M96" s="2" t="s">
        <v>60</v>
      </c>
      <c r="N96" s="2" t="s">
        <v>67</v>
      </c>
    </row>
    <row r="97" spans="1:14" ht="25.5" x14ac:dyDescent="0.2">
      <c r="A97" t="str">
        <f>HYPERLINK("https://www.onsemi.com/PowerSolutions/product.do?id=FAN73901","FAN73901")</f>
        <v>FAN73901</v>
      </c>
      <c r="B97" t="str">
        <f>HYPERLINK("https://www.onsemi.com/pub/Collateral/FAN73901-D.pdf","FAN73901/D (626kB)")</f>
        <v>FAN73901/D (626kB)</v>
      </c>
      <c r="C97" t="s">
        <v>191</v>
      </c>
      <c r="D97" s="2" t="s">
        <v>21</v>
      </c>
      <c r="E97" t="s">
        <v>42</v>
      </c>
      <c r="F97" s="2" t="s">
        <v>63</v>
      </c>
      <c r="G97" s="2" t="s">
        <v>34</v>
      </c>
      <c r="H97" s="2" t="s">
        <v>64</v>
      </c>
      <c r="I97" s="2" t="s">
        <v>58</v>
      </c>
      <c r="J97" s="2" t="s">
        <v>192</v>
      </c>
      <c r="K97" s="2" t="s">
        <v>58</v>
      </c>
      <c r="L97" s="2" t="s">
        <v>36</v>
      </c>
      <c r="M97" s="2" t="s">
        <v>60</v>
      </c>
      <c r="N97" s="2" t="s">
        <v>67</v>
      </c>
    </row>
    <row r="98" spans="1:14" ht="25.5" x14ac:dyDescent="0.2">
      <c r="A98" t="str">
        <f>HYPERLINK("https://www.onsemi.com/PowerSolutions/product.do?id=FAN7391","FAN7391")</f>
        <v>FAN7391</v>
      </c>
      <c r="B98" t="str">
        <f>HYPERLINK("https://www.onsemi.com/pub/Collateral/FAN7391-D.PDF","FAN7391/D (1078kB)")</f>
        <v>FAN7391/D (1078kB)</v>
      </c>
      <c r="C98" t="s">
        <v>193</v>
      </c>
      <c r="D98" s="2" t="s">
        <v>21</v>
      </c>
      <c r="E98" t="s">
        <v>42</v>
      </c>
      <c r="F98" s="2" t="s">
        <v>63</v>
      </c>
      <c r="G98" s="2" t="s">
        <v>34</v>
      </c>
      <c r="H98" s="2" t="s">
        <v>64</v>
      </c>
      <c r="I98" s="2" t="s">
        <v>160</v>
      </c>
      <c r="J98" s="2" t="s">
        <v>190</v>
      </c>
      <c r="K98" s="2" t="s">
        <v>58</v>
      </c>
      <c r="L98" s="2" t="s">
        <v>36</v>
      </c>
      <c r="M98" s="2" t="s">
        <v>194</v>
      </c>
      <c r="N98" s="2" t="s">
        <v>55</v>
      </c>
    </row>
    <row r="99" spans="1:14" ht="25.5" x14ac:dyDescent="0.2">
      <c r="A99" t="str">
        <f>HYPERLINK("https://www.onsemi.com/PowerSolutions/product.do?id=FAN73912","FAN73912")</f>
        <v>FAN73912</v>
      </c>
      <c r="B99" t="str">
        <f>HYPERLINK("https://www.onsemi.com/pub/Collateral/FAN73912-D.pdf","FAN73912/D (3628kB)")</f>
        <v>FAN73912/D (3628kB)</v>
      </c>
      <c r="C99" t="s">
        <v>195</v>
      </c>
      <c r="D99" s="2" t="s">
        <v>21</v>
      </c>
      <c r="E99" t="s">
        <v>42</v>
      </c>
      <c r="F99" s="2" t="s">
        <v>63</v>
      </c>
      <c r="G99" s="2" t="s">
        <v>34</v>
      </c>
      <c r="H99" s="2" t="s">
        <v>196</v>
      </c>
      <c r="I99" s="2" t="s">
        <v>58</v>
      </c>
      <c r="J99" s="2" t="s">
        <v>197</v>
      </c>
      <c r="K99" s="2" t="s">
        <v>58</v>
      </c>
      <c r="L99" s="2" t="s">
        <v>28</v>
      </c>
      <c r="M99" t="s">
        <v>17</v>
      </c>
      <c r="N99" s="2" t="s">
        <v>30</v>
      </c>
    </row>
    <row r="100" spans="1:14" ht="25.5" x14ac:dyDescent="0.2">
      <c r="A100" t="str">
        <f>HYPERLINK("https://www.onsemi.com/PowerSolutions/product.do?id=FAN7392","FAN7392")</f>
        <v>FAN7392</v>
      </c>
      <c r="B100" t="str">
        <f>HYPERLINK("https://www.onsemi.com/pub/Collateral/FAN7392-D.pdf","FAN7392/D (703kB)")</f>
        <v>FAN7392/D (703kB)</v>
      </c>
      <c r="C100" t="s">
        <v>198</v>
      </c>
      <c r="D100" s="2" t="s">
        <v>21</v>
      </c>
      <c r="E100" t="s">
        <v>42</v>
      </c>
      <c r="F100" s="2" t="s">
        <v>63</v>
      </c>
      <c r="G100" s="2" t="s">
        <v>34</v>
      </c>
      <c r="H100" s="2" t="s">
        <v>64</v>
      </c>
      <c r="I100" s="2" t="s">
        <v>58</v>
      </c>
      <c r="J100" s="2" t="s">
        <v>110</v>
      </c>
      <c r="K100" s="2" t="s">
        <v>58</v>
      </c>
      <c r="L100" s="2" t="s">
        <v>36</v>
      </c>
      <c r="M100" s="2" t="s">
        <v>60</v>
      </c>
      <c r="N100" s="2" t="s">
        <v>199</v>
      </c>
    </row>
    <row r="101" spans="1:14" ht="25.5" x14ac:dyDescent="0.2">
      <c r="A101" t="str">
        <f>HYPERLINK("https://www.onsemi.com/PowerSolutions/product.do?id=FAN73932","FAN73932")</f>
        <v>FAN73932</v>
      </c>
      <c r="B101" t="str">
        <f>HYPERLINK("https://www.onsemi.com/pub/Collateral/FAN73932-D.pdf","FAN73932/D (1626kB)")</f>
        <v>FAN73932/D (1626kB)</v>
      </c>
      <c r="C101" t="s">
        <v>200</v>
      </c>
      <c r="D101" s="2" t="s">
        <v>21</v>
      </c>
      <c r="E101" t="s">
        <v>42</v>
      </c>
      <c r="F101" s="2" t="s">
        <v>63</v>
      </c>
      <c r="G101" s="2" t="s">
        <v>34</v>
      </c>
      <c r="H101" s="2" t="s">
        <v>64</v>
      </c>
      <c r="I101" s="2" t="s">
        <v>58</v>
      </c>
      <c r="J101" s="2" t="s">
        <v>192</v>
      </c>
      <c r="K101" s="2" t="s">
        <v>58</v>
      </c>
      <c r="L101" s="2" t="s">
        <v>36</v>
      </c>
      <c r="M101" s="2" t="s">
        <v>201</v>
      </c>
      <c r="N101" s="2" t="s">
        <v>67</v>
      </c>
    </row>
    <row r="102" spans="1:14" ht="25.5" x14ac:dyDescent="0.2">
      <c r="A102" t="str">
        <f>HYPERLINK("https://www.onsemi.com/PowerSolutions/product.do?id=FAN73933","FAN73933")</f>
        <v>FAN73933</v>
      </c>
      <c r="B102" t="str">
        <f>HYPERLINK("https://www.onsemi.com/pub/Collateral/FAN73933-D.pdf","FAN73933/D (2081kB)")</f>
        <v>FAN73933/D (2081kB)</v>
      </c>
      <c r="C102" t="s">
        <v>202</v>
      </c>
      <c r="D102" s="2" t="s">
        <v>21</v>
      </c>
      <c r="E102" t="s">
        <v>42</v>
      </c>
      <c r="F102" s="2" t="s">
        <v>63</v>
      </c>
      <c r="G102" s="2" t="s">
        <v>34</v>
      </c>
      <c r="H102" s="2" t="s">
        <v>64</v>
      </c>
      <c r="I102" s="2" t="s">
        <v>58</v>
      </c>
      <c r="J102" s="2" t="s">
        <v>192</v>
      </c>
      <c r="K102" s="2" t="s">
        <v>45</v>
      </c>
      <c r="L102" s="2" t="s">
        <v>36</v>
      </c>
      <c r="M102" s="2" t="s">
        <v>163</v>
      </c>
      <c r="N102" s="2" t="s">
        <v>178</v>
      </c>
    </row>
    <row r="103" spans="1:14" ht="25.5" x14ac:dyDescent="0.2">
      <c r="A103" t="str">
        <f>HYPERLINK("https://www.onsemi.com/PowerSolutions/product.do?id=FAN7393A","FAN7393A")</f>
        <v>FAN7393A</v>
      </c>
      <c r="B103" t="str">
        <f>HYPERLINK("https://www.onsemi.com/pub/Collateral/FAN7393A-D.pdf","FAN7393A/D (441kB)")</f>
        <v>FAN7393A/D (441kB)</v>
      </c>
      <c r="C103" t="s">
        <v>203</v>
      </c>
      <c r="D103" s="2" t="s">
        <v>21</v>
      </c>
      <c r="E103" t="s">
        <v>42</v>
      </c>
      <c r="F103" s="2" t="s">
        <v>63</v>
      </c>
      <c r="G103" s="2" t="s">
        <v>34</v>
      </c>
      <c r="H103" s="2" t="s">
        <v>64</v>
      </c>
      <c r="I103" s="2" t="s">
        <v>160</v>
      </c>
      <c r="J103" s="2" t="s">
        <v>192</v>
      </c>
      <c r="K103" s="2" t="s">
        <v>58</v>
      </c>
      <c r="L103" s="2" t="s">
        <v>28</v>
      </c>
      <c r="M103" s="2" t="s">
        <v>173</v>
      </c>
      <c r="N103" s="2" t="s">
        <v>178</v>
      </c>
    </row>
    <row r="104" spans="1:14" ht="25.5" x14ac:dyDescent="0.2">
      <c r="A104" t="str">
        <f>HYPERLINK("https://www.onsemi.com/PowerSolutions/product.do?id=FAN7842","FAN7842")</f>
        <v>FAN7842</v>
      </c>
      <c r="B104" t="str">
        <f>HYPERLINK("https://www.onsemi.com/pub/Collateral/FAN7842-D.pdf","FAN7842/D (354kB)")</f>
        <v>FAN7842/D (354kB)</v>
      </c>
      <c r="C104" t="s">
        <v>204</v>
      </c>
      <c r="D104" s="2" t="s">
        <v>21</v>
      </c>
      <c r="E104" t="s">
        <v>42</v>
      </c>
      <c r="F104" s="2" t="s">
        <v>63</v>
      </c>
      <c r="G104" s="2" t="s">
        <v>34</v>
      </c>
      <c r="H104" s="2" t="s">
        <v>205</v>
      </c>
      <c r="I104" s="2" t="s">
        <v>58</v>
      </c>
      <c r="J104" s="2" t="s">
        <v>166</v>
      </c>
      <c r="K104" s="2" t="s">
        <v>167</v>
      </c>
      <c r="L104" s="2" t="s">
        <v>77</v>
      </c>
      <c r="M104" s="2" t="s">
        <v>168</v>
      </c>
      <c r="N104" s="2" t="s">
        <v>67</v>
      </c>
    </row>
    <row r="105" spans="1:14" ht="25.5" x14ac:dyDescent="0.2">
      <c r="A105" t="str">
        <f>HYPERLINK("https://www.onsemi.com/PowerSolutions/product.do?id=FAN7888","FAN7888")</f>
        <v>FAN7888</v>
      </c>
      <c r="B105" t="str">
        <f>HYPERLINK("https://www.onsemi.com/pub/Collateral/FAN7888-D.pdf","FAN7888/D (457kB)")</f>
        <v>FAN7888/D (457kB)</v>
      </c>
      <c r="C105" t="s">
        <v>206</v>
      </c>
      <c r="D105" s="2" t="s">
        <v>21</v>
      </c>
      <c r="E105" t="s">
        <v>42</v>
      </c>
      <c r="F105" s="2" t="s">
        <v>63</v>
      </c>
      <c r="G105" s="2" t="s">
        <v>207</v>
      </c>
      <c r="H105" s="2" t="s">
        <v>205</v>
      </c>
      <c r="I105" s="2" t="s">
        <v>58</v>
      </c>
      <c r="J105" s="2" t="s">
        <v>166</v>
      </c>
      <c r="K105" s="2" t="s">
        <v>39</v>
      </c>
      <c r="L105" s="2" t="s">
        <v>77</v>
      </c>
      <c r="M105" s="2" t="s">
        <v>182</v>
      </c>
      <c r="N105" s="2" t="s">
        <v>183</v>
      </c>
    </row>
    <row r="106" spans="1:14" ht="25.5" x14ac:dyDescent="0.2">
      <c r="A106" t="str">
        <f>HYPERLINK("https://www.onsemi.com/PowerSolutions/product.do?id=FAN8811T","FAN8811T")</f>
        <v>FAN8811T</v>
      </c>
      <c r="B106" t="str">
        <f>HYPERLINK("https://www.onsemi.com/pub/Collateral/FAN8811-D.PDF","FAN8811/D (286kB)")</f>
        <v>FAN8811/D (286kB)</v>
      </c>
      <c r="C106" t="s">
        <v>208</v>
      </c>
      <c r="D106" s="2" t="s">
        <v>21</v>
      </c>
      <c r="E106" t="s">
        <v>42</v>
      </c>
      <c r="F106" s="2" t="s">
        <v>33</v>
      </c>
      <c r="G106" s="2" t="s">
        <v>34</v>
      </c>
      <c r="H106" s="2" t="s">
        <v>209</v>
      </c>
      <c r="I106" s="2" t="s">
        <v>69</v>
      </c>
      <c r="J106" s="2" t="s">
        <v>210</v>
      </c>
      <c r="K106" s="2" t="s">
        <v>137</v>
      </c>
      <c r="L106" s="2" t="s">
        <v>211</v>
      </c>
      <c r="M106" s="2" t="s">
        <v>212</v>
      </c>
      <c r="N106" s="2" t="s">
        <v>213</v>
      </c>
    </row>
    <row r="107" spans="1:14" ht="25.5" x14ac:dyDescent="0.2">
      <c r="A107" t="str">
        <f>HYPERLINK("https://www.onsemi.com/PowerSolutions/product.do?id=FL3100T","FL3100T")</f>
        <v>FL3100T</v>
      </c>
      <c r="B107" t="str">
        <f>HYPERLINK("https://www.onsemi.com/pub/Collateral/FL3100T-D.pdf","FL3100T/D (1399kB)")</f>
        <v>FL3100T/D (1399kB)</v>
      </c>
      <c r="C107" t="s">
        <v>214</v>
      </c>
      <c r="D107" s="2" t="s">
        <v>21</v>
      </c>
      <c r="E107" t="s">
        <v>42</v>
      </c>
      <c r="F107" s="2" t="s">
        <v>33</v>
      </c>
      <c r="G107" s="2" t="s">
        <v>23</v>
      </c>
      <c r="H107" s="2" t="s">
        <v>53</v>
      </c>
      <c r="I107" s="2" t="s">
        <v>69</v>
      </c>
      <c r="J107" s="2" t="s">
        <v>110</v>
      </c>
      <c r="K107" s="2" t="s">
        <v>71</v>
      </c>
      <c r="L107" s="2" t="s">
        <v>72</v>
      </c>
      <c r="M107" s="2" t="s">
        <v>77</v>
      </c>
      <c r="N107" s="2" t="s">
        <v>74</v>
      </c>
    </row>
    <row r="108" spans="1:14" ht="25.5" x14ac:dyDescent="0.2">
      <c r="A108" t="str">
        <f>HYPERLINK("https://www.onsemi.com/PowerSolutions/product.do?id=FL73282","FL73282")</f>
        <v>FL73282</v>
      </c>
      <c r="B108" t="str">
        <f>HYPERLINK("https://www.onsemi.com/pub/Collateral/FL73282-D.pdf","FL73282/D (611kB)")</f>
        <v>FL73282/D (611kB)</v>
      </c>
      <c r="C108" t="s">
        <v>164</v>
      </c>
      <c r="D108" s="2" t="s">
        <v>21</v>
      </c>
      <c r="E108" t="s">
        <v>42</v>
      </c>
      <c r="F108" s="2" t="s">
        <v>63</v>
      </c>
      <c r="G108" s="2" t="s">
        <v>34</v>
      </c>
      <c r="H108" s="2" t="s">
        <v>215</v>
      </c>
      <c r="I108" s="2" t="s">
        <v>25</v>
      </c>
      <c r="J108" s="2" t="s">
        <v>166</v>
      </c>
      <c r="K108" s="2" t="s">
        <v>167</v>
      </c>
      <c r="L108" s="2" t="s">
        <v>77</v>
      </c>
      <c r="M108" s="2" t="s">
        <v>194</v>
      </c>
      <c r="N108" s="2" t="s">
        <v>67</v>
      </c>
    </row>
    <row r="109" spans="1:14" ht="25.5" x14ac:dyDescent="0.2">
      <c r="A109" t="str">
        <f>HYPERLINK("https://www.onsemi.com/PowerSolutions/product.do?id=MC33151","MC33151")</f>
        <v>MC33151</v>
      </c>
      <c r="B109" t="str">
        <f>HYPERLINK("https://www.onsemi.com/pub/Collateral/MC34151-D.PDF","MC34151/D (246.0kB)")</f>
        <v>MC34151/D (246.0kB)</v>
      </c>
      <c r="C109" t="s">
        <v>216</v>
      </c>
      <c r="D109" s="2" t="s">
        <v>21</v>
      </c>
      <c r="E109" t="s">
        <v>42</v>
      </c>
      <c r="F109" s="2" t="s">
        <v>33</v>
      </c>
      <c r="G109" s="2" t="s">
        <v>34</v>
      </c>
      <c r="H109" s="2" t="s">
        <v>69</v>
      </c>
      <c r="I109" s="2" t="s">
        <v>69</v>
      </c>
      <c r="J109" s="2" t="s">
        <v>49</v>
      </c>
      <c r="K109" s="2" t="s">
        <v>139</v>
      </c>
      <c r="L109" s="2" t="s">
        <v>50</v>
      </c>
      <c r="M109" s="2" t="s">
        <v>209</v>
      </c>
      <c r="N109" s="2" t="s">
        <v>217</v>
      </c>
    </row>
    <row r="110" spans="1:14" ht="25.5" x14ac:dyDescent="0.2">
      <c r="A110" t="str">
        <f>HYPERLINK("https://www.onsemi.com/PowerSolutions/product.do?id=MC33152","MC33152")</f>
        <v>MC33152</v>
      </c>
      <c r="B110" t="str">
        <f>HYPERLINK("https://www.onsemi.com/pub/Collateral/MC34152-D.PDF","MC34152/D (170kB)")</f>
        <v>MC34152/D (170kB)</v>
      </c>
      <c r="C110" t="s">
        <v>218</v>
      </c>
      <c r="D110" s="2" t="s">
        <v>21</v>
      </c>
      <c r="E110" t="s">
        <v>42</v>
      </c>
      <c r="F110" s="2" t="s">
        <v>33</v>
      </c>
      <c r="G110" s="2" t="s">
        <v>34</v>
      </c>
      <c r="H110" s="2" t="s">
        <v>69</v>
      </c>
      <c r="I110" s="2" t="s">
        <v>69</v>
      </c>
      <c r="J110" s="2" t="s">
        <v>49</v>
      </c>
      <c r="K110" s="2" t="s">
        <v>139</v>
      </c>
      <c r="L110" s="2" t="s">
        <v>28</v>
      </c>
      <c r="M110" s="2" t="s">
        <v>219</v>
      </c>
      <c r="N110" s="2" t="s">
        <v>217</v>
      </c>
    </row>
    <row r="111" spans="1:14" ht="25.5" x14ac:dyDescent="0.2">
      <c r="A111" t="str">
        <f>HYPERLINK("https://www.onsemi.com/PowerSolutions/product.do?id=MC33153","MC33153")</f>
        <v>MC33153</v>
      </c>
      <c r="B111" t="str">
        <f>HYPERLINK("https://www.onsemi.com/pub/Collateral/MC33153-D.PDF","MC33153/D (163.0kB)")</f>
        <v>MC33153/D (163.0kB)</v>
      </c>
      <c r="C111" t="s">
        <v>220</v>
      </c>
      <c r="D111" s="2" t="s">
        <v>21</v>
      </c>
      <c r="E111" t="s">
        <v>42</v>
      </c>
      <c r="F111" s="2" t="s">
        <v>187</v>
      </c>
      <c r="G111" s="2" t="s">
        <v>23</v>
      </c>
      <c r="H111" s="2" t="s">
        <v>36</v>
      </c>
      <c r="I111" s="2" t="s">
        <v>36</v>
      </c>
      <c r="J111" s="2" t="s">
        <v>37</v>
      </c>
      <c r="K111" s="2" t="s">
        <v>135</v>
      </c>
      <c r="L111" s="2" t="s">
        <v>135</v>
      </c>
      <c r="M111" s="2" t="s">
        <v>168</v>
      </c>
      <c r="N111" s="2" t="s">
        <v>217</v>
      </c>
    </row>
    <row r="112" spans="1:14" ht="25.5" x14ac:dyDescent="0.2">
      <c r="A112" t="str">
        <f>HYPERLINK("https://www.onsemi.com/PowerSolutions/product.do?id=NCD5700","NCD5700")</f>
        <v>NCD5700</v>
      </c>
      <c r="B112" t="str">
        <f>HYPERLINK("https://www.onsemi.com/pub/Collateral/NCD5700-D.PDF","NCD5700/D (327kB)")</f>
        <v>NCD5700/D (327kB)</v>
      </c>
      <c r="C112" t="s">
        <v>221</v>
      </c>
      <c r="D112" s="2" t="s">
        <v>21</v>
      </c>
      <c r="E112" t="s">
        <v>42</v>
      </c>
      <c r="F112" s="2" t="s">
        <v>187</v>
      </c>
      <c r="G112" s="2" t="s">
        <v>23</v>
      </c>
      <c r="H112" s="2" t="s">
        <v>24</v>
      </c>
      <c r="I112" s="2" t="s">
        <v>43</v>
      </c>
      <c r="J112" s="2" t="s">
        <v>222</v>
      </c>
      <c r="K112" s="2" t="s">
        <v>77</v>
      </c>
      <c r="L112" s="2" t="s">
        <v>77</v>
      </c>
      <c r="M112" s="2" t="s">
        <v>51</v>
      </c>
      <c r="N112" s="2" t="s">
        <v>61</v>
      </c>
    </row>
    <row r="113" spans="1:14" ht="25.5" x14ac:dyDescent="0.2">
      <c r="A113" t="str">
        <f>HYPERLINK("https://www.onsemi.com/PowerSolutions/product.do?id=NCD5701","NCD5701")</f>
        <v>NCD5701</v>
      </c>
      <c r="B113" t="str">
        <f>HYPERLINK("https://www.onsemi.com/pub/Collateral/NCD5701-D.PDF","NCD5701/D (336kB)")</f>
        <v>NCD5701/D (336kB)</v>
      </c>
      <c r="C113" t="s">
        <v>221</v>
      </c>
      <c r="D113" s="2" t="s">
        <v>21</v>
      </c>
      <c r="E113" t="s">
        <v>42</v>
      </c>
      <c r="F113" s="2" t="s">
        <v>187</v>
      </c>
      <c r="G113" s="2" t="s">
        <v>23</v>
      </c>
      <c r="H113" s="2" t="s">
        <v>24</v>
      </c>
      <c r="I113" s="2" t="s">
        <v>43</v>
      </c>
      <c r="J113" s="2" t="s">
        <v>222</v>
      </c>
      <c r="K113" s="2" t="s">
        <v>77</v>
      </c>
      <c r="L113" s="2" t="s">
        <v>77</v>
      </c>
      <c r="M113" s="2" t="s">
        <v>51</v>
      </c>
      <c r="N113" s="2" t="s">
        <v>67</v>
      </c>
    </row>
    <row r="114" spans="1:14" ht="25.5" x14ac:dyDescent="0.2">
      <c r="A114" t="str">
        <f>HYPERLINK("https://www.onsemi.com/PowerSolutions/product.do?id=NCD5702","NCD5702")</f>
        <v>NCD5702</v>
      </c>
      <c r="B114" t="str">
        <f>HYPERLINK("https://www.onsemi.com/pub/Collateral/NCD5702-D.PDF","NCD5702/D (671kB)")</f>
        <v>NCD5702/D (671kB)</v>
      </c>
      <c r="C114" t="s">
        <v>223</v>
      </c>
      <c r="D114" s="2" t="s">
        <v>21</v>
      </c>
      <c r="E114" t="s">
        <v>42</v>
      </c>
      <c r="F114" s="2" t="s">
        <v>187</v>
      </c>
      <c r="G114" s="2" t="s">
        <v>23</v>
      </c>
      <c r="H114" s="2" t="s">
        <v>24</v>
      </c>
      <c r="I114" s="2" t="s">
        <v>43</v>
      </c>
      <c r="J114" s="2" t="s">
        <v>222</v>
      </c>
      <c r="K114" s="2" t="s">
        <v>77</v>
      </c>
      <c r="L114" s="2" t="s">
        <v>77</v>
      </c>
      <c r="M114" s="2" t="s">
        <v>51</v>
      </c>
      <c r="N114" s="2" t="s">
        <v>61</v>
      </c>
    </row>
    <row r="115" spans="1:14" ht="25.5" x14ac:dyDescent="0.2">
      <c r="A115" t="str">
        <f>HYPERLINK("https://www.onsemi.com/PowerSolutions/product.do?id=NCD5703","NCD5703")</f>
        <v>NCD5703</v>
      </c>
      <c r="B115" t="str">
        <f>HYPERLINK("https://www.onsemi.com/pub/Collateral/NCD5703-D.PDF","NCD5703/D (667kB)")</f>
        <v>NCD5703/D (667kB)</v>
      </c>
      <c r="C115" t="s">
        <v>224</v>
      </c>
      <c r="D115" s="2" t="s">
        <v>21</v>
      </c>
      <c r="E115" t="s">
        <v>42</v>
      </c>
      <c r="F115" t="s">
        <v>17</v>
      </c>
      <c r="G115" t="s">
        <v>17</v>
      </c>
      <c r="H115" t="s">
        <v>17</v>
      </c>
      <c r="I115" t="s">
        <v>17</v>
      </c>
      <c r="J115" t="s">
        <v>17</v>
      </c>
      <c r="K115" t="s">
        <v>17</v>
      </c>
      <c r="L115" t="s">
        <v>17</v>
      </c>
      <c r="M115" t="s">
        <v>17</v>
      </c>
      <c r="N115" s="2" t="s">
        <v>67</v>
      </c>
    </row>
    <row r="116" spans="1:14" ht="25.5" x14ac:dyDescent="0.2">
      <c r="A116" t="str">
        <f>HYPERLINK("https://www.onsemi.com/PowerSolutions/product.do?id=NCP1392","NCP1392")</f>
        <v>NCP1392</v>
      </c>
      <c r="B116" t="str">
        <f>HYPERLINK("https://www.onsemi.com/pub/Collateral/NCP1392-D.PDF","NCP1392/D (156kB)")</f>
        <v>NCP1392/D (156kB)</v>
      </c>
      <c r="C116" t="s">
        <v>225</v>
      </c>
      <c r="D116" s="2" t="s">
        <v>21</v>
      </c>
      <c r="E116" t="s">
        <v>42</v>
      </c>
      <c r="F116" s="2" t="s">
        <v>33</v>
      </c>
      <c r="G116" s="2" t="s">
        <v>34</v>
      </c>
      <c r="H116" s="2" t="s">
        <v>53</v>
      </c>
      <c r="I116" s="2" t="s">
        <v>50</v>
      </c>
      <c r="J116" s="2" t="s">
        <v>226</v>
      </c>
      <c r="K116" s="2" t="s">
        <v>45</v>
      </c>
      <c r="L116" s="2" t="s">
        <v>36</v>
      </c>
      <c r="M116" s="2" t="s">
        <v>227</v>
      </c>
      <c r="N116" s="2" t="s">
        <v>67</v>
      </c>
    </row>
    <row r="117" spans="1:14" ht="25.5" x14ac:dyDescent="0.2">
      <c r="A117" t="str">
        <f>HYPERLINK("https://www.onsemi.com/PowerSolutions/product.do?id=NCP3420","NCP3420")</f>
        <v>NCP3420</v>
      </c>
      <c r="B117" t="str">
        <f>HYPERLINK("https://www.onsemi.com/pub/Collateral/NCP3420-D.PDF","NCP3420/D (149.0kB)")</f>
        <v>NCP3420/D (149.0kB)</v>
      </c>
      <c r="C117" t="s">
        <v>228</v>
      </c>
      <c r="D117" s="2" t="s">
        <v>21</v>
      </c>
      <c r="E117" t="s">
        <v>42</v>
      </c>
      <c r="F117" s="2" t="s">
        <v>33</v>
      </c>
      <c r="G117" s="2" t="s">
        <v>34</v>
      </c>
      <c r="H117" s="2" t="s">
        <v>43</v>
      </c>
      <c r="I117" s="2" t="s">
        <v>28</v>
      </c>
      <c r="J117" s="2" t="s">
        <v>53</v>
      </c>
      <c r="K117" s="2" t="s">
        <v>50</v>
      </c>
      <c r="L117" s="2" t="s">
        <v>229</v>
      </c>
      <c r="M117" s="2" t="s">
        <v>212</v>
      </c>
      <c r="N117" s="2" t="s">
        <v>67</v>
      </c>
    </row>
    <row r="118" spans="1:14" ht="51" x14ac:dyDescent="0.2">
      <c r="A118" t="str">
        <f>HYPERLINK("https://www.onsemi.com/PowerSolutions/product.do?id=NCP5104","NCP5104")</f>
        <v>NCP5104</v>
      </c>
      <c r="B118" t="str">
        <f>HYPERLINK("https://www.onsemi.com/pub/Collateral/NCP5104-D.PDF","NCP5104/D (104kB)")</f>
        <v>NCP5104/D (104kB)</v>
      </c>
      <c r="C118" t="s">
        <v>230</v>
      </c>
      <c r="D118" s="2" t="s">
        <v>231</v>
      </c>
      <c r="E118" t="s">
        <v>42</v>
      </c>
      <c r="F118" s="2" t="s">
        <v>63</v>
      </c>
      <c r="G118" s="2" t="s">
        <v>34</v>
      </c>
      <c r="H118" s="2" t="s">
        <v>57</v>
      </c>
      <c r="I118" s="2" t="s">
        <v>36</v>
      </c>
      <c r="J118" s="2" t="s">
        <v>143</v>
      </c>
      <c r="K118" s="2" t="s">
        <v>232</v>
      </c>
      <c r="L118" s="2" t="s">
        <v>43</v>
      </c>
      <c r="M118" s="2" t="s">
        <v>155</v>
      </c>
      <c r="N118" s="2" t="s">
        <v>67</v>
      </c>
    </row>
    <row r="119" spans="1:14" ht="25.5" x14ac:dyDescent="0.2">
      <c r="A119" t="str">
        <f>HYPERLINK("https://www.onsemi.com/PowerSolutions/product.do?id=NCP5106","NCP5106")</f>
        <v>NCP5106</v>
      </c>
      <c r="B119" t="str">
        <f>HYPERLINK("https://www.onsemi.com/pub/Collateral/NCP5106-D.PDF","NCP5106/D (124kB)")</f>
        <v>NCP5106/D (124kB)</v>
      </c>
      <c r="C119" t="s">
        <v>233</v>
      </c>
      <c r="D119" s="2" t="s">
        <v>21</v>
      </c>
      <c r="E119" t="s">
        <v>42</v>
      </c>
      <c r="F119" s="2" t="s">
        <v>63</v>
      </c>
      <c r="G119" s="2" t="s">
        <v>34</v>
      </c>
      <c r="H119" s="2" t="s">
        <v>57</v>
      </c>
      <c r="I119" s="2" t="s">
        <v>85</v>
      </c>
      <c r="J119" s="2" t="s">
        <v>143</v>
      </c>
      <c r="K119" s="2" t="s">
        <v>232</v>
      </c>
      <c r="L119" s="2" t="s">
        <v>43</v>
      </c>
      <c r="M119" s="2" t="s">
        <v>155</v>
      </c>
      <c r="N119" s="2" t="s">
        <v>234</v>
      </c>
    </row>
    <row r="120" spans="1:14" ht="25.5" x14ac:dyDescent="0.2">
      <c r="A120" t="str">
        <f>HYPERLINK("https://www.onsemi.com/PowerSolutions/product.do?id=NCP5109","NCP5109")</f>
        <v>NCP5109</v>
      </c>
      <c r="B120" t="str">
        <f>HYPERLINK("https://www.onsemi.com/pub/Collateral/NCP5109-D.PDF","NCP5109/D (115kB)")</f>
        <v>NCP5109/D (115kB)</v>
      </c>
      <c r="C120" t="s">
        <v>235</v>
      </c>
      <c r="D120" s="2" t="s">
        <v>21</v>
      </c>
      <c r="E120" t="s">
        <v>42</v>
      </c>
      <c r="F120" s="2" t="s">
        <v>63</v>
      </c>
      <c r="G120" s="2" t="s">
        <v>34</v>
      </c>
      <c r="H120" s="2" t="s">
        <v>60</v>
      </c>
      <c r="I120" s="2" t="s">
        <v>85</v>
      </c>
      <c r="J120" s="2" t="s">
        <v>143</v>
      </c>
      <c r="K120" s="2" t="s">
        <v>232</v>
      </c>
      <c r="L120" s="2" t="s">
        <v>43</v>
      </c>
      <c r="M120" s="2" t="s">
        <v>155</v>
      </c>
      <c r="N120" s="2" t="s">
        <v>234</v>
      </c>
    </row>
    <row r="121" spans="1:14" ht="25.5" x14ac:dyDescent="0.2">
      <c r="A121" t="str">
        <f>HYPERLINK("https://www.onsemi.com/PowerSolutions/product.do?id=NCP5111","NCP5111")</f>
        <v>NCP5111</v>
      </c>
      <c r="B121" t="str">
        <f>HYPERLINK("https://www.onsemi.com/pub/Collateral/NCP5111-D.PDF","NCP5111/D (100kB)")</f>
        <v>NCP5111/D (100kB)</v>
      </c>
      <c r="C121" t="s">
        <v>236</v>
      </c>
      <c r="D121" s="2" t="s">
        <v>21</v>
      </c>
      <c r="E121" t="s">
        <v>42</v>
      </c>
      <c r="F121" s="2" t="s">
        <v>63</v>
      </c>
      <c r="G121" s="2" t="s">
        <v>34</v>
      </c>
      <c r="H121" s="2" t="s">
        <v>57</v>
      </c>
      <c r="I121" s="2" t="s">
        <v>85</v>
      </c>
      <c r="J121" s="2" t="s">
        <v>143</v>
      </c>
      <c r="K121" s="2" t="s">
        <v>232</v>
      </c>
      <c r="L121" s="2" t="s">
        <v>43</v>
      </c>
      <c r="M121" s="2" t="s">
        <v>155</v>
      </c>
      <c r="N121" s="2" t="s">
        <v>67</v>
      </c>
    </row>
    <row r="122" spans="1:14" ht="25.5" x14ac:dyDescent="0.2">
      <c r="A122" t="str">
        <f>HYPERLINK("https://www.onsemi.com/PowerSolutions/product.do?id=NCP51530","NCP51530")</f>
        <v>NCP51530</v>
      </c>
      <c r="B122" t="str">
        <f>HYPERLINK("https://www.onsemi.com/pub/Collateral/NCP51530-D.PDF","NCP51530/D (961kB)")</f>
        <v>NCP51530/D (961kB)</v>
      </c>
      <c r="C122" t="s">
        <v>237</v>
      </c>
      <c r="D122" s="2" t="s">
        <v>21</v>
      </c>
      <c r="E122" t="s">
        <v>42</v>
      </c>
      <c r="F122" s="2" t="s">
        <v>33</v>
      </c>
      <c r="G122" s="2" t="s">
        <v>34</v>
      </c>
      <c r="H122" s="2" t="s">
        <v>238</v>
      </c>
      <c r="I122" s="2" t="s">
        <v>36</v>
      </c>
      <c r="J122" s="2" t="s">
        <v>239</v>
      </c>
      <c r="K122" s="2" t="s">
        <v>80</v>
      </c>
      <c r="L122" s="2" t="s">
        <v>80</v>
      </c>
      <c r="M122" s="2" t="s">
        <v>240</v>
      </c>
      <c r="N122" s="2" t="s">
        <v>234</v>
      </c>
    </row>
    <row r="123" spans="1:14" ht="25.5" x14ac:dyDescent="0.2">
      <c r="A123" t="str">
        <f>HYPERLINK("https://www.onsemi.com/PowerSolutions/product.do?id=NCP51705","NCP51705")</f>
        <v>NCP51705</v>
      </c>
      <c r="B123" t="str">
        <f>HYPERLINK("https://www.onsemi.com/pub/Collateral/NCP51705-D.PDF","NCP51705/D (420kB)")</f>
        <v>NCP51705/D (420kB)</v>
      </c>
      <c r="C123" t="s">
        <v>241</v>
      </c>
      <c r="D123" s="2" t="s">
        <v>21</v>
      </c>
      <c r="E123" t="s">
        <v>42</v>
      </c>
      <c r="F123" s="2" t="s">
        <v>242</v>
      </c>
      <c r="G123" s="2" t="s">
        <v>23</v>
      </c>
      <c r="H123" s="2" t="s">
        <v>243</v>
      </c>
      <c r="I123" s="2" t="s">
        <v>73</v>
      </c>
      <c r="J123" s="2" t="s">
        <v>26</v>
      </c>
      <c r="K123" s="2" t="s">
        <v>80</v>
      </c>
      <c r="L123" s="2" t="s">
        <v>80</v>
      </c>
      <c r="M123" s="2" t="s">
        <v>39</v>
      </c>
      <c r="N123" s="2" t="s">
        <v>244</v>
      </c>
    </row>
    <row r="124" spans="1:14" ht="25.5" x14ac:dyDescent="0.2">
      <c r="A124" t="str">
        <f>HYPERLINK("https://www.onsemi.com/PowerSolutions/product.do?id=NCP5181","NCP5181")</f>
        <v>NCP5181</v>
      </c>
      <c r="B124" t="str">
        <f>HYPERLINK("https://www.onsemi.com/pub/Collateral/NCP5181-D.PDF","NCP5181/D (99kB)")</f>
        <v>NCP5181/D (99kB)</v>
      </c>
      <c r="C124" t="s">
        <v>245</v>
      </c>
      <c r="D124" s="2" t="s">
        <v>21</v>
      </c>
      <c r="E124" t="s">
        <v>42</v>
      </c>
      <c r="F124" s="2" t="s">
        <v>33</v>
      </c>
      <c r="G124" s="2" t="s">
        <v>34</v>
      </c>
      <c r="H124" s="2" t="s">
        <v>57</v>
      </c>
      <c r="I124" s="2" t="s">
        <v>36</v>
      </c>
      <c r="J124" s="2" t="s">
        <v>246</v>
      </c>
      <c r="K124" s="2" t="s">
        <v>247</v>
      </c>
      <c r="L124" s="2" t="s">
        <v>247</v>
      </c>
      <c r="M124" s="2" t="s">
        <v>155</v>
      </c>
      <c r="N124" s="2" t="s">
        <v>217</v>
      </c>
    </row>
    <row r="125" spans="1:14" ht="51" x14ac:dyDescent="0.2">
      <c r="A125" t="str">
        <f>HYPERLINK("https://www.onsemi.com/PowerSolutions/product.do?id=NCP5183","NCP5183")</f>
        <v>NCP5183</v>
      </c>
      <c r="B125" t="str">
        <f>HYPERLINK("https://www.onsemi.com/pub/Collateral/NCP5183-D.PDF","NCP5183/D (487kB)")</f>
        <v>NCP5183/D (487kB)</v>
      </c>
      <c r="C125" t="s">
        <v>248</v>
      </c>
      <c r="D125" s="2" t="s">
        <v>231</v>
      </c>
      <c r="E125" t="s">
        <v>42</v>
      </c>
      <c r="F125" s="2" t="s">
        <v>63</v>
      </c>
      <c r="G125" s="2" t="s">
        <v>34</v>
      </c>
      <c r="H125" s="2" t="s">
        <v>57</v>
      </c>
      <c r="I125" s="2" t="s">
        <v>69</v>
      </c>
      <c r="J125" s="2" t="s">
        <v>249</v>
      </c>
      <c r="K125" s="2" t="s">
        <v>101</v>
      </c>
      <c r="L125" s="2" t="s">
        <v>101</v>
      </c>
      <c r="M125" s="2" t="s">
        <v>60</v>
      </c>
      <c r="N125" s="2" t="s">
        <v>67</v>
      </c>
    </row>
    <row r="126" spans="1:14" ht="25.5" x14ac:dyDescent="0.2">
      <c r="A126" t="str">
        <f>HYPERLINK("https://www.onsemi.com/PowerSolutions/product.do?id=NCP5304","NCP5304")</f>
        <v>NCP5304</v>
      </c>
      <c r="B126" t="str">
        <f>HYPERLINK("https://www.onsemi.com/pub/Collateral/NCP5304-D.PDF","NCP5304/D (109kB)")</f>
        <v>NCP5304/D (109kB)</v>
      </c>
      <c r="C126" t="s">
        <v>245</v>
      </c>
      <c r="D126" s="2" t="s">
        <v>21</v>
      </c>
      <c r="E126" t="s">
        <v>42</v>
      </c>
      <c r="F126" s="2" t="s">
        <v>63</v>
      </c>
      <c r="G126" s="2" t="s">
        <v>34</v>
      </c>
      <c r="H126" s="2" t="s">
        <v>57</v>
      </c>
      <c r="I126" s="2" t="s">
        <v>85</v>
      </c>
      <c r="J126" s="2" t="s">
        <v>143</v>
      </c>
      <c r="K126" s="2" t="s">
        <v>232</v>
      </c>
      <c r="L126" s="2" t="s">
        <v>43</v>
      </c>
      <c r="M126" s="2" t="s">
        <v>155</v>
      </c>
      <c r="N126" s="2" t="s">
        <v>67</v>
      </c>
    </row>
    <row r="127" spans="1:14" ht="25.5" x14ac:dyDescent="0.2">
      <c r="A127" t="str">
        <f>HYPERLINK("https://www.onsemi.com/PowerSolutions/product.do?id=NCP5901","NCP5901")</f>
        <v>NCP5901</v>
      </c>
      <c r="B127" t="str">
        <f>HYPERLINK("https://www.onsemi.com/pub/Collateral/NCP5901-D.PDF","NCP5901/D (134.0kB)")</f>
        <v>NCP5901/D (134.0kB)</v>
      </c>
      <c r="C127" t="s">
        <v>250</v>
      </c>
      <c r="D127" s="2" t="s">
        <v>21</v>
      </c>
      <c r="E127" t="s">
        <v>42</v>
      </c>
      <c r="F127" s="2" t="s">
        <v>33</v>
      </c>
      <c r="G127" s="2" t="s">
        <v>34</v>
      </c>
      <c r="H127" s="2" t="s">
        <v>43</v>
      </c>
      <c r="I127" s="2" t="s">
        <v>28</v>
      </c>
      <c r="J127" s="2" t="s">
        <v>53</v>
      </c>
      <c r="K127" s="2" t="s">
        <v>50</v>
      </c>
      <c r="L127" s="2" t="s">
        <v>229</v>
      </c>
      <c r="M127" s="2" t="s">
        <v>77</v>
      </c>
      <c r="N127" s="2" t="s">
        <v>251</v>
      </c>
    </row>
    <row r="128" spans="1:14" ht="25.5" x14ac:dyDescent="0.2">
      <c r="A128" t="str">
        <f>HYPERLINK("https://www.onsemi.com/PowerSolutions/product.do?id=NCP5901B","NCP5901B")</f>
        <v>NCP5901B</v>
      </c>
      <c r="B128" t="str">
        <f>HYPERLINK("https://www.onsemi.com/pub/Collateral/NCP5901B-D.PDF","NCP5901B/D (138.0kB)")</f>
        <v>NCP5901B/D (138.0kB)</v>
      </c>
      <c r="C128" t="s">
        <v>250</v>
      </c>
      <c r="D128" s="2" t="s">
        <v>21</v>
      </c>
      <c r="E128" t="s">
        <v>42</v>
      </c>
      <c r="F128" s="2" t="s">
        <v>33</v>
      </c>
      <c r="G128" s="2" t="s">
        <v>34</v>
      </c>
      <c r="H128" s="2" t="s">
        <v>43</v>
      </c>
      <c r="I128" s="2" t="s">
        <v>28</v>
      </c>
      <c r="J128" s="2" t="s">
        <v>53</v>
      </c>
      <c r="K128" s="2" t="s">
        <v>50</v>
      </c>
      <c r="L128" s="2" t="s">
        <v>229</v>
      </c>
      <c r="M128" s="2" t="s">
        <v>58</v>
      </c>
      <c r="N128" s="2" t="s">
        <v>47</v>
      </c>
    </row>
    <row r="129" spans="1:14" ht="25.5" x14ac:dyDescent="0.2">
      <c r="A129" t="str">
        <f>HYPERLINK("https://www.onsemi.com/PowerSolutions/product.do?id=NCP81062","NCP81062")</f>
        <v>NCP81062</v>
      </c>
      <c r="B129" t="str">
        <f>HYPERLINK("https://www.onsemi.com/pub/Collateral/NCP81062-D.PDF","NCP81062/D (82kB)")</f>
        <v>NCP81062/D (82kB)</v>
      </c>
      <c r="C129" t="s">
        <v>252</v>
      </c>
      <c r="D129" s="2" t="s">
        <v>21</v>
      </c>
      <c r="E129" t="s">
        <v>42</v>
      </c>
      <c r="F129" s="2" t="s">
        <v>33</v>
      </c>
      <c r="G129" s="2" t="s">
        <v>34</v>
      </c>
      <c r="H129" s="2" t="s">
        <v>43</v>
      </c>
      <c r="I129" s="2" t="s">
        <v>28</v>
      </c>
      <c r="J129" s="2" t="s">
        <v>53</v>
      </c>
      <c r="K129" s="2" t="s">
        <v>50</v>
      </c>
      <c r="L129" s="2" t="s">
        <v>229</v>
      </c>
      <c r="M129" s="2" t="s">
        <v>58</v>
      </c>
      <c r="N129" s="2" t="s">
        <v>251</v>
      </c>
    </row>
    <row r="130" spans="1:14" ht="38.25" x14ac:dyDescent="0.2">
      <c r="A130" t="str">
        <f>HYPERLINK("https://www.onsemi.com/PowerSolutions/product.do?id=NCP81071","NCP81071")</f>
        <v>NCP81071</v>
      </c>
      <c r="B130" t="str">
        <f>HYPERLINK("https://www.onsemi.com/pub/Collateral/NCP81071-D.PDF","NCP81071/D (241kB)")</f>
        <v>NCP81071/D (241kB)</v>
      </c>
      <c r="C130" t="s">
        <v>253</v>
      </c>
      <c r="D130" s="2" t="s">
        <v>21</v>
      </c>
      <c r="E130" t="s">
        <v>42</v>
      </c>
      <c r="F130" s="2" t="s">
        <v>33</v>
      </c>
      <c r="G130" s="2" t="s">
        <v>34</v>
      </c>
      <c r="H130" s="2" t="s">
        <v>25</v>
      </c>
      <c r="I130" s="2" t="s">
        <v>25</v>
      </c>
      <c r="J130" s="2" t="s">
        <v>222</v>
      </c>
      <c r="K130" s="2" t="s">
        <v>80</v>
      </c>
      <c r="L130" s="2" t="s">
        <v>80</v>
      </c>
      <c r="M130" s="2" t="s">
        <v>36</v>
      </c>
      <c r="N130" s="2" t="s">
        <v>254</v>
      </c>
    </row>
    <row r="131" spans="1:14" ht="25.5" x14ac:dyDescent="0.2">
      <c r="A131" t="str">
        <f>HYPERLINK("https://www.onsemi.com/PowerSolutions/product.do?id=NCP81074","NCP81074")</f>
        <v>NCP81074</v>
      </c>
      <c r="B131" t="str">
        <f>HYPERLINK("https://www.onsemi.com/pub/Collateral/NCP81074-D.PDF","NCP81074/D (263kB)")</f>
        <v>NCP81074/D (263kB)</v>
      </c>
      <c r="C131" t="s">
        <v>255</v>
      </c>
      <c r="D131" s="2" t="s">
        <v>21</v>
      </c>
      <c r="E131" t="s">
        <v>42</v>
      </c>
      <c r="F131" s="2" t="s">
        <v>33</v>
      </c>
      <c r="G131" s="2" t="s">
        <v>23</v>
      </c>
      <c r="H131" s="2" t="s">
        <v>36</v>
      </c>
      <c r="I131" s="2" t="s">
        <v>36</v>
      </c>
      <c r="J131" s="2" t="s">
        <v>256</v>
      </c>
      <c r="K131" s="2" t="s">
        <v>130</v>
      </c>
      <c r="L131" s="2" t="s">
        <v>130</v>
      </c>
      <c r="M131" s="2" t="s">
        <v>135</v>
      </c>
      <c r="N131" s="2" t="s">
        <v>47</v>
      </c>
    </row>
    <row r="132" spans="1:14" ht="38.25" x14ac:dyDescent="0.2">
      <c r="A132" t="str">
        <f>HYPERLINK("https://www.onsemi.com/PowerSolutions/product.do?id=NCP81075","NCP81075")</f>
        <v>NCP81075</v>
      </c>
      <c r="B132" t="str">
        <f>HYPERLINK("https://www.onsemi.com/pub/Collateral/NCP81075-D.PDF","NCP81075/D (177kB)")</f>
        <v>NCP81075/D (177kB)</v>
      </c>
      <c r="C132" t="s">
        <v>257</v>
      </c>
      <c r="D132" s="2" t="s">
        <v>21</v>
      </c>
      <c r="E132" t="s">
        <v>42</v>
      </c>
      <c r="F132" s="2" t="s">
        <v>258</v>
      </c>
      <c r="G132" s="2" t="s">
        <v>34</v>
      </c>
      <c r="H132" s="2" t="s">
        <v>180</v>
      </c>
      <c r="I132" s="2" t="s">
        <v>36</v>
      </c>
      <c r="J132" s="2" t="s">
        <v>259</v>
      </c>
      <c r="K132" s="2" t="s">
        <v>80</v>
      </c>
      <c r="L132" s="2" t="s">
        <v>130</v>
      </c>
      <c r="M132" s="2" t="s">
        <v>212</v>
      </c>
      <c r="N132" s="2" t="s">
        <v>260</v>
      </c>
    </row>
    <row r="133" spans="1:14" ht="25.5" x14ac:dyDescent="0.2">
      <c r="A133" t="str">
        <f>HYPERLINK("https://www.onsemi.com/PowerSolutions/product.do?id=NCP81080","NCP81080")</f>
        <v>NCP81080</v>
      </c>
      <c r="B133" t="str">
        <f>HYPERLINK("https://www.onsemi.com/pub/Collateral/NCP81080-D.PDF","NCP81080/D (140kB)")</f>
        <v>NCP81080/D (140kB)</v>
      </c>
      <c r="C133" t="s">
        <v>261</v>
      </c>
      <c r="D133" s="2" t="s">
        <v>21</v>
      </c>
      <c r="E133" t="s">
        <v>42</v>
      </c>
      <c r="F133" s="2" t="s">
        <v>53</v>
      </c>
      <c r="G133" s="2" t="s">
        <v>34</v>
      </c>
      <c r="H133" s="2" t="s">
        <v>180</v>
      </c>
      <c r="I133" s="2" t="s">
        <v>36</v>
      </c>
      <c r="J133" s="2" t="s">
        <v>262</v>
      </c>
      <c r="K133" s="2" t="s">
        <v>86</v>
      </c>
      <c r="L133" s="2" t="s">
        <v>135</v>
      </c>
      <c r="M133" s="2" t="s">
        <v>53</v>
      </c>
      <c r="N133" s="2" t="s">
        <v>47</v>
      </c>
    </row>
    <row r="134" spans="1:14" ht="25.5" x14ac:dyDescent="0.2">
      <c r="A134" t="str">
        <f>HYPERLINK("https://www.onsemi.com/PowerSolutions/product.do?id=NCP81145","NCP81145")</f>
        <v>NCP81145</v>
      </c>
      <c r="B134" t="str">
        <f>HYPERLINK("https://www.onsemi.com/pub/Collateral/NCP81145-D.PDF","NCP81145/D (123kB)")</f>
        <v>NCP81145/D (123kB)</v>
      </c>
      <c r="C134" t="s">
        <v>263</v>
      </c>
      <c r="D134" s="2" t="s">
        <v>21</v>
      </c>
      <c r="E134" t="s">
        <v>42</v>
      </c>
      <c r="F134" s="2" t="s">
        <v>33</v>
      </c>
      <c r="G134" s="2" t="s">
        <v>34</v>
      </c>
      <c r="H134" s="2" t="s">
        <v>43</v>
      </c>
      <c r="I134" s="2" t="s">
        <v>264</v>
      </c>
      <c r="J134" s="2" t="s">
        <v>53</v>
      </c>
      <c r="K134" s="2" t="s">
        <v>50</v>
      </c>
      <c r="L134" s="2" t="s">
        <v>229</v>
      </c>
      <c r="M134" s="2" t="s">
        <v>58</v>
      </c>
      <c r="N134" s="2" t="s">
        <v>251</v>
      </c>
    </row>
    <row r="135" spans="1:14" ht="25.5" x14ac:dyDescent="0.2">
      <c r="A135" t="str">
        <f>HYPERLINK("https://www.onsemi.com/PowerSolutions/product.do?id=NCP81146","NCP81146")</f>
        <v>NCP81146</v>
      </c>
      <c r="B135" t="str">
        <f>HYPERLINK("https://www.onsemi.com/pub/Collateral/NCP81146-D.PDF","NCP81146/D (125kB)")</f>
        <v>NCP81146/D (125kB)</v>
      </c>
      <c r="C135" t="s">
        <v>263</v>
      </c>
      <c r="D135" s="2" t="s">
        <v>21</v>
      </c>
      <c r="E135" t="s">
        <v>42</v>
      </c>
      <c r="F135" s="2" t="s">
        <v>33</v>
      </c>
      <c r="G135" t="s">
        <v>17</v>
      </c>
      <c r="H135" t="s">
        <v>17</v>
      </c>
      <c r="I135" s="2" t="s">
        <v>265</v>
      </c>
      <c r="J135" s="2" t="s">
        <v>53</v>
      </c>
      <c r="K135" s="2" t="s">
        <v>50</v>
      </c>
      <c r="L135" s="2" t="s">
        <v>229</v>
      </c>
      <c r="M135" s="2" t="s">
        <v>58</v>
      </c>
      <c r="N135" s="2" t="s">
        <v>251</v>
      </c>
    </row>
    <row r="136" spans="1:14" ht="25.5" x14ac:dyDescent="0.2">
      <c r="A136" t="str">
        <f>HYPERLINK("https://www.onsemi.com/PowerSolutions/product.do?id=NCP81151","NCP81151")</f>
        <v>NCP81151</v>
      </c>
      <c r="B136" t="str">
        <f>HYPERLINK("https://www.onsemi.com/pub/Collateral/NCP81151-D.PDF","NCP81151/D (127kB)")</f>
        <v>NCP81151/D (127kB)</v>
      </c>
      <c r="C136" t="s">
        <v>266</v>
      </c>
      <c r="D136" s="2" t="s">
        <v>21</v>
      </c>
      <c r="E136" t="s">
        <v>42</v>
      </c>
      <c r="F136" s="2" t="s">
        <v>63</v>
      </c>
      <c r="G136" s="2" t="s">
        <v>34</v>
      </c>
      <c r="H136" s="2" t="s">
        <v>43</v>
      </c>
      <c r="I136" s="2" t="s">
        <v>264</v>
      </c>
      <c r="J136" s="2" t="s">
        <v>53</v>
      </c>
      <c r="K136" s="2" t="s">
        <v>50</v>
      </c>
      <c r="L136" s="2" t="s">
        <v>229</v>
      </c>
      <c r="M136" s="2" t="s">
        <v>58</v>
      </c>
      <c r="N136" s="2" t="s">
        <v>251</v>
      </c>
    </row>
    <row r="137" spans="1:14" ht="25.5" x14ac:dyDescent="0.2">
      <c r="A137" t="str">
        <f>HYPERLINK("https://www.onsemi.com/PowerSolutions/product.do?id=NCP81151B","NCP81151B")</f>
        <v>NCP81151B</v>
      </c>
      <c r="B137" t="str">
        <f>HYPERLINK("https://www.onsemi.com/pub/Collateral/NCP81151B-D.PDF","NCP81151B/D (86kB)")</f>
        <v>NCP81151B/D (86kB)</v>
      </c>
      <c r="C137" t="s">
        <v>267</v>
      </c>
      <c r="D137" s="2" t="s">
        <v>21</v>
      </c>
      <c r="E137" t="s">
        <v>42</v>
      </c>
      <c r="F137" s="2" t="s">
        <v>33</v>
      </c>
      <c r="G137" s="2" t="s">
        <v>34</v>
      </c>
      <c r="H137" s="2" t="s">
        <v>43</v>
      </c>
      <c r="I137" s="2" t="s">
        <v>264</v>
      </c>
      <c r="J137" s="2" t="s">
        <v>53</v>
      </c>
      <c r="K137" s="2" t="s">
        <v>50</v>
      </c>
      <c r="L137" s="2" t="s">
        <v>229</v>
      </c>
      <c r="M137" s="2" t="s">
        <v>58</v>
      </c>
      <c r="N137" s="2" t="s">
        <v>251</v>
      </c>
    </row>
    <row r="138" spans="1:14" ht="25.5" x14ac:dyDescent="0.2">
      <c r="A138" t="str">
        <f>HYPERLINK("https://www.onsemi.com/PowerSolutions/product.do?id=NCP81152","NCP81152")</f>
        <v>NCP81152</v>
      </c>
      <c r="B138" t="str">
        <f>HYPERLINK("https://www.onsemi.com/pub/Collateral/NCP81152-D.PDF","NCP81152/D (77kB)")</f>
        <v>NCP81152/D (77kB)</v>
      </c>
      <c r="C138" t="s">
        <v>268</v>
      </c>
      <c r="D138" s="2" t="s">
        <v>21</v>
      </c>
      <c r="E138" t="s">
        <v>42</v>
      </c>
      <c r="F138" s="2" t="s">
        <v>33</v>
      </c>
      <c r="G138" s="2" t="s">
        <v>211</v>
      </c>
      <c r="H138" s="2" t="s">
        <v>43</v>
      </c>
      <c r="I138" s="2" t="s">
        <v>264</v>
      </c>
      <c r="J138" s="2" t="s">
        <v>53</v>
      </c>
      <c r="K138" s="2" t="s">
        <v>50</v>
      </c>
      <c r="L138" s="2" t="s">
        <v>229</v>
      </c>
      <c r="M138" t="s">
        <v>17</v>
      </c>
      <c r="N138" s="2" t="s">
        <v>269</v>
      </c>
    </row>
    <row r="139" spans="1:14" ht="25.5" x14ac:dyDescent="0.2">
      <c r="A139" t="str">
        <f>HYPERLINK("https://www.onsemi.com/PowerSolutions/product.do?id=NCP81155","NCP81155")</f>
        <v>NCP81155</v>
      </c>
      <c r="B139" t="str">
        <f>HYPERLINK("https://www.onsemi.com/pub/Collateral/NCP81155-D.PDF","NCP81155/D (112kB)")</f>
        <v>NCP81155/D (112kB)</v>
      </c>
      <c r="C139" t="s">
        <v>270</v>
      </c>
      <c r="D139" s="2" t="s">
        <v>21</v>
      </c>
      <c r="E139" t="s">
        <v>42</v>
      </c>
      <c r="F139" s="2" t="s">
        <v>33</v>
      </c>
      <c r="G139" s="2" t="s">
        <v>23</v>
      </c>
      <c r="H139" s="2" t="s">
        <v>265</v>
      </c>
      <c r="I139" s="2" t="s">
        <v>265</v>
      </c>
      <c r="J139" s="2" t="s">
        <v>53</v>
      </c>
      <c r="K139" s="2" t="s">
        <v>50</v>
      </c>
      <c r="L139" s="2" t="s">
        <v>229</v>
      </c>
      <c r="M139" s="2" t="s">
        <v>36</v>
      </c>
      <c r="N139" s="2" t="s">
        <v>251</v>
      </c>
    </row>
    <row r="140" spans="1:14" ht="25.5" x14ac:dyDescent="0.2">
      <c r="A140" t="str">
        <f>HYPERLINK("https://www.onsemi.com/PowerSolutions/product.do?id=NCP81158","NCP81158")</f>
        <v>NCP81158</v>
      </c>
      <c r="B140" t="str">
        <f>HYPERLINK("https://www.onsemi.com/pub/Collateral/NCP81158-D.PDF","NCP81158/D (77kB)")</f>
        <v>NCP81158/D (77kB)</v>
      </c>
      <c r="C140" t="s">
        <v>270</v>
      </c>
      <c r="D140" s="2" t="s">
        <v>21</v>
      </c>
      <c r="E140" t="s">
        <v>42</v>
      </c>
      <c r="F140" s="2" t="s">
        <v>33</v>
      </c>
      <c r="G140" s="2" t="s">
        <v>23</v>
      </c>
      <c r="H140" s="2" t="s">
        <v>24</v>
      </c>
      <c r="I140" s="2" t="s">
        <v>24</v>
      </c>
      <c r="J140" s="2" t="s">
        <v>53</v>
      </c>
      <c r="K140" s="2" t="s">
        <v>50</v>
      </c>
      <c r="L140" s="2" t="s">
        <v>229</v>
      </c>
      <c r="M140" s="2" t="s">
        <v>36</v>
      </c>
      <c r="N140" s="2" t="s">
        <v>251</v>
      </c>
    </row>
    <row r="141" spans="1:14" ht="25.5" x14ac:dyDescent="0.2">
      <c r="A141" t="str">
        <f>HYPERLINK("https://www.onsemi.com/PowerSolutions/product.do?id=NCP81158D","NCP81158D")</f>
        <v>NCP81158D</v>
      </c>
      <c r="B141" t="str">
        <f>HYPERLINK("https://www.onsemi.com/pub/Collateral/NCP81158D-D.PDF","NCP81158D/D (76kB)")</f>
        <v>NCP81158D/D (76kB)</v>
      </c>
      <c r="C141" t="s">
        <v>270</v>
      </c>
      <c r="D141" s="2" t="s">
        <v>21</v>
      </c>
      <c r="E141" t="s">
        <v>42</v>
      </c>
      <c r="F141" s="2" t="s">
        <v>33</v>
      </c>
      <c r="G141" s="2" t="s">
        <v>23</v>
      </c>
      <c r="H141" s="2" t="s">
        <v>24</v>
      </c>
      <c r="I141" s="2" t="s">
        <v>24</v>
      </c>
      <c r="J141" s="2" t="s">
        <v>53</v>
      </c>
      <c r="K141" s="2" t="s">
        <v>50</v>
      </c>
      <c r="L141" s="2" t="s">
        <v>229</v>
      </c>
      <c r="M141" s="2" t="s">
        <v>36</v>
      </c>
      <c r="N141" s="2" t="s">
        <v>251</v>
      </c>
    </row>
    <row r="142" spans="1:14" ht="25.5" x14ac:dyDescent="0.2">
      <c r="A142" t="str">
        <f>HYPERLINK("https://www.onsemi.com/PowerSolutions/product.do?id=NCP81161","NCP81161")</f>
        <v>NCP81161</v>
      </c>
      <c r="B142" t="str">
        <f>HYPERLINK("https://www.onsemi.com/pub/Collateral/NCP81161-D.PDF","NCP81161/D (125.0kB)")</f>
        <v>NCP81161/D (125.0kB)</v>
      </c>
      <c r="C142" t="s">
        <v>271</v>
      </c>
      <c r="D142" s="2" t="s">
        <v>21</v>
      </c>
      <c r="E142" t="s">
        <v>42</v>
      </c>
      <c r="F142" s="2" t="s">
        <v>33</v>
      </c>
      <c r="G142" s="2" t="s">
        <v>34</v>
      </c>
      <c r="H142" s="2" t="s">
        <v>43</v>
      </c>
      <c r="I142" s="2" t="s">
        <v>28</v>
      </c>
      <c r="J142" s="2" t="s">
        <v>53</v>
      </c>
      <c r="K142" s="2" t="s">
        <v>50</v>
      </c>
      <c r="L142" s="2" t="s">
        <v>229</v>
      </c>
      <c r="M142" s="2" t="s">
        <v>58</v>
      </c>
      <c r="N142" s="2" t="s">
        <v>251</v>
      </c>
    </row>
    <row r="143" spans="1:14" ht="25.5" x14ac:dyDescent="0.2">
      <c r="A143" t="str">
        <f>HYPERLINK("https://www.onsemi.com/PowerSolutions/product.do?id=NCP81253","NCP81253")</f>
        <v>NCP81253</v>
      </c>
      <c r="B143" t="str">
        <f>HYPERLINK("https://www.onsemi.com/pub/Collateral/NCP81253-D.PDF","NCP81253/D (85kB)")</f>
        <v>NCP81253/D (85kB)</v>
      </c>
      <c r="C143" t="s">
        <v>272</v>
      </c>
      <c r="D143" s="2" t="s">
        <v>21</v>
      </c>
      <c r="E143" t="s">
        <v>42</v>
      </c>
      <c r="F143" s="2" t="s">
        <v>33</v>
      </c>
      <c r="G143" s="2" t="s">
        <v>34</v>
      </c>
      <c r="H143" s="2" t="s">
        <v>43</v>
      </c>
      <c r="I143" s="2" t="s">
        <v>24</v>
      </c>
      <c r="J143" s="2" t="s">
        <v>53</v>
      </c>
      <c r="K143" s="2" t="s">
        <v>273</v>
      </c>
      <c r="L143" s="2" t="s">
        <v>274</v>
      </c>
      <c r="M143" s="2" t="s">
        <v>58</v>
      </c>
      <c r="N143" s="2" t="s">
        <v>251</v>
      </c>
    </row>
    <row r="144" spans="1:14" ht="25.5" x14ac:dyDescent="0.2">
      <c r="A144" t="str">
        <f>HYPERLINK("https://www.onsemi.com/PowerSolutions/product.do?id=NCP81258","NCP81258")</f>
        <v>NCP81258</v>
      </c>
      <c r="B144" t="str">
        <f>HYPERLINK("https://www.onsemi.com/pub/Collateral/NCP81258-D.PDF","NCP81258/D (83kB)")</f>
        <v>NCP81258/D (83kB)</v>
      </c>
      <c r="C144" t="s">
        <v>250</v>
      </c>
      <c r="D144" s="2" t="s">
        <v>21</v>
      </c>
      <c r="E144" t="s">
        <v>42</v>
      </c>
      <c r="F144" s="2" t="s">
        <v>33</v>
      </c>
      <c r="G144" s="2" t="s">
        <v>34</v>
      </c>
      <c r="H144" s="2" t="s">
        <v>43</v>
      </c>
      <c r="I144" s="2" t="s">
        <v>28</v>
      </c>
      <c r="J144" s="2" t="s">
        <v>53</v>
      </c>
      <c r="K144" s="2" t="s">
        <v>50</v>
      </c>
      <c r="L144" s="2" t="s">
        <v>229</v>
      </c>
      <c r="M144" s="2" t="s">
        <v>58</v>
      </c>
      <c r="N144" s="2" t="s">
        <v>251</v>
      </c>
    </row>
    <row r="145" spans="1:14" ht="25.5" x14ac:dyDescent="0.2">
      <c r="A145" t="str">
        <f>HYPERLINK("https://www.onsemi.com/PowerSolutions/product.do?id=NCP81258H","NCP81258H")</f>
        <v>NCP81258H</v>
      </c>
      <c r="B145" t="str">
        <f>HYPERLINK("https://www.onsemi.com/pub/Collateral/NCP81258H-D.PDF","NCP81258H/D (83kB)")</f>
        <v>NCP81258H/D (83kB)</v>
      </c>
      <c r="C145" t="s">
        <v>250</v>
      </c>
      <c r="D145" s="2" t="s">
        <v>21</v>
      </c>
      <c r="E145" t="s">
        <v>42</v>
      </c>
      <c r="F145" s="2" t="s">
        <v>33</v>
      </c>
      <c r="G145" s="2" t="s">
        <v>34</v>
      </c>
      <c r="H145" s="2" t="s">
        <v>43</v>
      </c>
      <c r="I145" s="2" t="s">
        <v>28</v>
      </c>
      <c r="J145" s="2" t="s">
        <v>53</v>
      </c>
      <c r="K145" s="2" t="s">
        <v>50</v>
      </c>
      <c r="L145" s="2" t="s">
        <v>229</v>
      </c>
      <c r="M145" s="2" t="s">
        <v>58</v>
      </c>
      <c r="N145" s="2" t="s">
        <v>251</v>
      </c>
    </row>
    <row r="146" spans="1:14" ht="51" x14ac:dyDescent="0.2">
      <c r="A146" t="str">
        <f>HYPERLINK("https://www.onsemi.com/PowerSolutions/product.do?id=NCV33152","NCV33152")</f>
        <v>NCV33152</v>
      </c>
      <c r="B146" t="str">
        <f>HYPERLINK("https://www.onsemi.com/pub/Collateral/MC34152-D.PDF","MC34152/D (170kB)")</f>
        <v>MC34152/D (170kB)</v>
      </c>
      <c r="C146" t="s">
        <v>216</v>
      </c>
      <c r="D146" s="2" t="s">
        <v>15</v>
      </c>
      <c r="E146" t="s">
        <v>42</v>
      </c>
      <c r="F146" s="2" t="s">
        <v>33</v>
      </c>
      <c r="G146" s="2" t="s">
        <v>34</v>
      </c>
      <c r="H146" s="2" t="s">
        <v>36</v>
      </c>
      <c r="I146" s="2" t="s">
        <v>69</v>
      </c>
      <c r="J146" s="2" t="s">
        <v>49</v>
      </c>
      <c r="K146" s="2" t="s">
        <v>28</v>
      </c>
      <c r="L146" s="2" t="s">
        <v>93</v>
      </c>
      <c r="M146" s="2" t="s">
        <v>219</v>
      </c>
      <c r="N146" s="2" t="s">
        <v>67</v>
      </c>
    </row>
    <row r="147" spans="1:14" ht="51" x14ac:dyDescent="0.2">
      <c r="A147" t="str">
        <f>HYPERLINK("https://www.onsemi.com/PowerSolutions/product.do?id=NCV5106","NCV5106")</f>
        <v>NCV5106</v>
      </c>
      <c r="B147" t="str">
        <f>HYPERLINK("https://www.onsemi.com/pub/Collateral/NCV5106-D.PDF","NCV5106/D (104kB)")</f>
        <v>NCV5106/D (104kB)</v>
      </c>
      <c r="C147" t="s">
        <v>233</v>
      </c>
      <c r="D147" s="2" t="s">
        <v>15</v>
      </c>
      <c r="E147" t="s">
        <v>42</v>
      </c>
      <c r="F147" s="2" t="s">
        <v>63</v>
      </c>
      <c r="G147" s="2" t="s">
        <v>34</v>
      </c>
      <c r="H147" s="2" t="s">
        <v>57</v>
      </c>
      <c r="I147" s="2" t="s">
        <v>36</v>
      </c>
      <c r="J147" s="2" t="s">
        <v>143</v>
      </c>
      <c r="K147" s="2" t="s">
        <v>232</v>
      </c>
      <c r="L147" s="2" t="s">
        <v>43</v>
      </c>
      <c r="M147" s="2" t="s">
        <v>155</v>
      </c>
      <c r="N147" s="2" t="s">
        <v>67</v>
      </c>
    </row>
    <row r="148" spans="1:14" ht="51" x14ac:dyDescent="0.2">
      <c r="A148" t="str">
        <f>HYPERLINK("https://www.onsemi.com/PowerSolutions/product.do?id=NCV51511","NCV51511")</f>
        <v>NCV51511</v>
      </c>
      <c r="B148" t="str">
        <f>HYPERLINK("https://www.onsemi.com/pub/Collateral/NCV51511-D.PDF","NCV51511/D (164kB)")</f>
        <v>NCV51511/D (164kB)</v>
      </c>
      <c r="C148" t="s">
        <v>275</v>
      </c>
      <c r="D148" s="2" t="s">
        <v>15</v>
      </c>
      <c r="E148" t="s">
        <v>42</v>
      </c>
      <c r="F148" s="2" t="s">
        <v>63</v>
      </c>
      <c r="G148" s="2" t="s">
        <v>34</v>
      </c>
      <c r="H148" s="2" t="s">
        <v>209</v>
      </c>
      <c r="I148" s="2" t="s">
        <v>69</v>
      </c>
      <c r="J148" s="2" t="s">
        <v>210</v>
      </c>
      <c r="K148" s="2" t="s">
        <v>137</v>
      </c>
      <c r="L148" s="2" t="s">
        <v>211</v>
      </c>
      <c r="M148" s="2" t="s">
        <v>212</v>
      </c>
      <c r="N148" s="2" t="s">
        <v>18</v>
      </c>
    </row>
    <row r="149" spans="1:14" ht="51" x14ac:dyDescent="0.2">
      <c r="A149" t="str">
        <f>HYPERLINK("https://www.onsemi.com/PowerSolutions/product.do?id=NCV51705","NCV51705")</f>
        <v>NCV51705</v>
      </c>
      <c r="B149" t="str">
        <f>HYPERLINK("https://www.onsemi.com/pub/Collateral/NCV51705-D.PDF","NCV51705/D (386kB)")</f>
        <v>NCV51705/D (386kB)</v>
      </c>
      <c r="C149" t="s">
        <v>276</v>
      </c>
      <c r="D149" s="2" t="s">
        <v>15</v>
      </c>
      <c r="E149" t="s">
        <v>42</v>
      </c>
      <c r="F149" t="s">
        <v>17</v>
      </c>
      <c r="G149" t="s">
        <v>17</v>
      </c>
      <c r="H149" t="s">
        <v>17</v>
      </c>
      <c r="I149" t="s">
        <v>17</v>
      </c>
      <c r="J149" t="s">
        <v>17</v>
      </c>
      <c r="K149" t="s">
        <v>17</v>
      </c>
      <c r="L149" t="s">
        <v>17</v>
      </c>
      <c r="M149" t="s">
        <v>17</v>
      </c>
      <c r="N149" s="2" t="s">
        <v>277</v>
      </c>
    </row>
    <row r="150" spans="1:14" ht="51" x14ac:dyDescent="0.2">
      <c r="A150" t="str">
        <f>HYPERLINK("https://www.onsemi.com/PowerSolutions/product.do?id=NCV5700","NCV5700")</f>
        <v>NCV5700</v>
      </c>
      <c r="B150" t="str">
        <f>HYPERLINK("https://www.onsemi.com/pub/Collateral/NCV5700-D.PDF","NCV5700/D (323kB)")</f>
        <v>NCV5700/D (323kB)</v>
      </c>
      <c r="C150" t="s">
        <v>221</v>
      </c>
      <c r="D150" s="2" t="s">
        <v>15</v>
      </c>
      <c r="E150" t="s">
        <v>42</v>
      </c>
      <c r="F150" s="2" t="s">
        <v>187</v>
      </c>
      <c r="G150" s="2" t="s">
        <v>23</v>
      </c>
      <c r="H150" s="2" t="s">
        <v>24</v>
      </c>
      <c r="I150" s="2" t="s">
        <v>43</v>
      </c>
      <c r="J150" s="2" t="s">
        <v>278</v>
      </c>
      <c r="K150" s="2" t="s">
        <v>279</v>
      </c>
      <c r="L150" s="2" t="s">
        <v>280</v>
      </c>
      <c r="M150" s="2" t="s">
        <v>281</v>
      </c>
      <c r="N150" s="2" t="s">
        <v>61</v>
      </c>
    </row>
    <row r="151" spans="1:14" ht="51" x14ac:dyDescent="0.2">
      <c r="A151" t="str">
        <f>HYPERLINK("https://www.onsemi.com/PowerSolutions/product.do?id=NCV5701","NCV5701")</f>
        <v>NCV5701</v>
      </c>
      <c r="B151" t="str">
        <f>HYPERLINK("https://www.onsemi.com/pub/Collateral/NCV5701-D.PDF","NCV5701/D (330kB)")</f>
        <v>NCV5701/D (330kB)</v>
      </c>
      <c r="C151" t="s">
        <v>221</v>
      </c>
      <c r="D151" s="2" t="s">
        <v>15</v>
      </c>
      <c r="E151" t="s">
        <v>42</v>
      </c>
      <c r="F151" s="2" t="s">
        <v>187</v>
      </c>
      <c r="G151" s="2" t="s">
        <v>23</v>
      </c>
      <c r="H151" s="2" t="s">
        <v>24</v>
      </c>
      <c r="I151" s="2" t="s">
        <v>43</v>
      </c>
      <c r="J151" s="2" t="s">
        <v>222</v>
      </c>
      <c r="K151" s="2" t="s">
        <v>77</v>
      </c>
      <c r="L151" s="2" t="s">
        <v>77</v>
      </c>
      <c r="M151" s="2" t="s">
        <v>51</v>
      </c>
      <c r="N151" s="2" t="s">
        <v>67</v>
      </c>
    </row>
    <row r="152" spans="1:14" ht="51" x14ac:dyDescent="0.2">
      <c r="A152" t="str">
        <f>HYPERLINK("https://www.onsemi.com/PowerSolutions/product.do?id=NCV5702","NCV5702")</f>
        <v>NCV5702</v>
      </c>
      <c r="B152" t="str">
        <f>HYPERLINK("https://www.onsemi.com/pub/Collateral/NCV5702-D.PDF","NCV5702/D (671kB)")</f>
        <v>NCV5702/D (671kB)</v>
      </c>
      <c r="C152" t="s">
        <v>221</v>
      </c>
      <c r="D152" s="2" t="s">
        <v>15</v>
      </c>
      <c r="E152" t="s">
        <v>42</v>
      </c>
      <c r="F152" s="2" t="s">
        <v>187</v>
      </c>
      <c r="G152" s="2" t="s">
        <v>23</v>
      </c>
      <c r="H152" s="2" t="s">
        <v>24</v>
      </c>
      <c r="I152" s="2" t="s">
        <v>43</v>
      </c>
      <c r="J152" s="2" t="s">
        <v>259</v>
      </c>
      <c r="K152" s="2" t="s">
        <v>279</v>
      </c>
      <c r="L152" s="2" t="s">
        <v>280</v>
      </c>
      <c r="M152" s="2" t="s">
        <v>281</v>
      </c>
      <c r="N152" s="2" t="s">
        <v>61</v>
      </c>
    </row>
    <row r="153" spans="1:14" ht="51" x14ac:dyDescent="0.2">
      <c r="A153" t="str">
        <f>HYPERLINK("https://www.onsemi.com/PowerSolutions/product.do?id=NCV5703","NCV5703")</f>
        <v>NCV5703</v>
      </c>
      <c r="B153" t="str">
        <f>HYPERLINK("https://www.onsemi.com/pub/Collateral/NCV5703-D.PDF","NCV5703/D (667kB)")</f>
        <v>NCV5703/D (667kB)</v>
      </c>
      <c r="C153" t="s">
        <v>221</v>
      </c>
      <c r="D153" s="2" t="s">
        <v>15</v>
      </c>
      <c r="E153" t="s">
        <v>42</v>
      </c>
      <c r="F153" s="2" t="s">
        <v>187</v>
      </c>
      <c r="G153" s="2" t="s">
        <v>23</v>
      </c>
      <c r="H153" s="2" t="s">
        <v>24</v>
      </c>
      <c r="I153" s="2" t="s">
        <v>43</v>
      </c>
      <c r="J153" s="2" t="s">
        <v>259</v>
      </c>
      <c r="K153" s="2" t="s">
        <v>77</v>
      </c>
      <c r="L153" s="2" t="s">
        <v>77</v>
      </c>
      <c r="M153" s="2" t="s">
        <v>51</v>
      </c>
      <c r="N153" s="2" t="s">
        <v>67</v>
      </c>
    </row>
    <row r="154" spans="1:14" ht="51" x14ac:dyDescent="0.2">
      <c r="A154" t="str">
        <f>HYPERLINK("https://www.onsemi.com/PowerSolutions/product.do?id=NCV7120","NCV7120")</f>
        <v>NCV7120</v>
      </c>
      <c r="C154" t="s">
        <v>282</v>
      </c>
      <c r="D154" s="2" t="s">
        <v>15</v>
      </c>
      <c r="E154" t="s">
        <v>42</v>
      </c>
      <c r="F154" s="2" t="s">
        <v>33</v>
      </c>
      <c r="G154" s="2" t="s">
        <v>137</v>
      </c>
      <c r="H154" s="2" t="s">
        <v>53</v>
      </c>
      <c r="I154" s="2" t="s">
        <v>283</v>
      </c>
      <c r="J154" s="2" t="s">
        <v>53</v>
      </c>
      <c r="K154" s="2" t="s">
        <v>53</v>
      </c>
      <c r="L154" s="2" t="s">
        <v>53</v>
      </c>
      <c r="M154" s="2" t="s">
        <v>53</v>
      </c>
      <c r="N154" s="2" t="s">
        <v>284</v>
      </c>
    </row>
    <row r="155" spans="1:14" ht="38.25" x14ac:dyDescent="0.2">
      <c r="A155" t="str">
        <f>HYPERLINK("https://www.onsemi.com/PowerSolutions/product.do?id=NCV71208","NCV71208")</f>
        <v>NCV71208</v>
      </c>
      <c r="B155" t="str">
        <f>HYPERLINK("https://www.onsemi.com/pub/Collateral/NCV71208-D.PDF","NCV71208/D (141kB)")</f>
        <v>NCV71208/D (141kB)</v>
      </c>
      <c r="C155" t="s">
        <v>285</v>
      </c>
      <c r="D155" s="2" t="s">
        <v>286</v>
      </c>
      <c r="E155" t="s">
        <v>42</v>
      </c>
      <c r="F155" s="2" t="s">
        <v>33</v>
      </c>
      <c r="G155" s="2" t="s">
        <v>80</v>
      </c>
      <c r="H155" t="s">
        <v>17</v>
      </c>
      <c r="I155" s="2" t="s">
        <v>283</v>
      </c>
      <c r="J155" t="s">
        <v>17</v>
      </c>
      <c r="K155" t="s">
        <v>17</v>
      </c>
      <c r="L155" t="s">
        <v>17</v>
      </c>
      <c r="M155" t="s">
        <v>17</v>
      </c>
      <c r="N155" s="2" t="s">
        <v>284</v>
      </c>
    </row>
    <row r="156" spans="1:14" ht="51" x14ac:dyDescent="0.2">
      <c r="A156" t="str">
        <f>HYPERLINK("https://www.onsemi.com/PowerSolutions/product.do?id=NCV7513B","NCV7513B")</f>
        <v>NCV7513B</v>
      </c>
      <c r="B156" t="str">
        <f>HYPERLINK("https://www.onsemi.com/pub/Collateral/NCV7513B-D.PDF","NCV7513B/D (181kB)")</f>
        <v>NCV7513B/D (181kB)</v>
      </c>
      <c r="C156" t="s">
        <v>287</v>
      </c>
      <c r="D156" s="2" t="s">
        <v>15</v>
      </c>
      <c r="E156" t="s">
        <v>42</v>
      </c>
      <c r="F156" s="2" t="s">
        <v>63</v>
      </c>
      <c r="G156" s="2" t="s">
        <v>137</v>
      </c>
      <c r="H156" s="2" t="s">
        <v>288</v>
      </c>
      <c r="I156" s="2" t="s">
        <v>289</v>
      </c>
      <c r="J156" s="2" t="s">
        <v>23</v>
      </c>
      <c r="K156" s="2" t="s">
        <v>79</v>
      </c>
      <c r="L156" s="2" t="s">
        <v>79</v>
      </c>
      <c r="M156" s="2" t="s">
        <v>290</v>
      </c>
      <c r="N156" s="2" t="s">
        <v>291</v>
      </c>
    </row>
    <row r="157" spans="1:14" ht="51" x14ac:dyDescent="0.2">
      <c r="A157" t="str">
        <f>HYPERLINK("https://www.onsemi.com/PowerSolutions/product.do?id=NCV7517B","NCV7517B")</f>
        <v>NCV7517B</v>
      </c>
      <c r="B157" t="str">
        <f>HYPERLINK("https://www.onsemi.com/pub/Collateral/NCV7517B-D.PDF","NCV7517B/D (181kB)")</f>
        <v>NCV7517B/D (181kB)</v>
      </c>
      <c r="C157" t="s">
        <v>292</v>
      </c>
      <c r="D157" s="2" t="s">
        <v>15</v>
      </c>
      <c r="E157" t="s">
        <v>42</v>
      </c>
      <c r="F157" s="2" t="s">
        <v>63</v>
      </c>
      <c r="G157" s="2" t="s">
        <v>137</v>
      </c>
      <c r="H157" s="2" t="s">
        <v>288</v>
      </c>
      <c r="I157" s="2" t="s">
        <v>289</v>
      </c>
      <c r="J157" s="2" t="s">
        <v>53</v>
      </c>
      <c r="K157" s="2" t="s">
        <v>293</v>
      </c>
      <c r="L157" s="2" t="s">
        <v>293</v>
      </c>
      <c r="M157" s="2" t="s">
        <v>290</v>
      </c>
      <c r="N157" s="2" t="s">
        <v>291</v>
      </c>
    </row>
    <row r="158" spans="1:14" ht="51" x14ac:dyDescent="0.2">
      <c r="A158" t="str">
        <f>HYPERLINK("https://www.onsemi.com/PowerSolutions/product.do?id=NCV7518","NCV7518")</f>
        <v>NCV7518</v>
      </c>
      <c r="B158" t="str">
        <f>HYPERLINK("https://www.onsemi.com/pub/Collateral/NCV7518-D.PDF","NCV7518/D (486kB)")</f>
        <v>NCV7518/D (486kB)</v>
      </c>
      <c r="C158" t="s">
        <v>294</v>
      </c>
      <c r="D158" s="2" t="s">
        <v>15</v>
      </c>
      <c r="E158" t="s">
        <v>42</v>
      </c>
      <c r="F158" s="2" t="s">
        <v>33</v>
      </c>
      <c r="G158" s="2" t="s">
        <v>137</v>
      </c>
      <c r="H158" s="2" t="s">
        <v>288</v>
      </c>
      <c r="I158" s="2" t="s">
        <v>289</v>
      </c>
      <c r="J158" s="2" t="s">
        <v>295</v>
      </c>
      <c r="K158" s="2" t="s">
        <v>293</v>
      </c>
      <c r="L158" s="2" t="s">
        <v>293</v>
      </c>
      <c r="M158" s="2" t="s">
        <v>290</v>
      </c>
      <c r="N158" s="2" t="s">
        <v>296</v>
      </c>
    </row>
    <row r="159" spans="1:14" ht="51" x14ac:dyDescent="0.2">
      <c r="A159" t="str">
        <f>HYPERLINK("https://www.onsemi.com/PowerSolutions/product.do?id=NCV7520","NCV7520")</f>
        <v>NCV7520</v>
      </c>
      <c r="B159" t="str">
        <f>HYPERLINK("https://www.onsemi.com/pub/Collateral/NCV7520-D.PDF","NCV7520/D (454kB)")</f>
        <v>NCV7520/D (454kB)</v>
      </c>
      <c r="C159" t="s">
        <v>294</v>
      </c>
      <c r="D159" s="2" t="s">
        <v>15</v>
      </c>
      <c r="E159" t="s">
        <v>42</v>
      </c>
      <c r="F159" s="2" t="s">
        <v>33</v>
      </c>
      <c r="G159" s="2" t="s">
        <v>137</v>
      </c>
      <c r="H159" s="2" t="s">
        <v>93</v>
      </c>
      <c r="I159" s="2" t="s">
        <v>289</v>
      </c>
      <c r="J159" s="2" t="s">
        <v>53</v>
      </c>
      <c r="K159" s="2" t="s">
        <v>293</v>
      </c>
      <c r="L159" s="2" t="s">
        <v>293</v>
      </c>
      <c r="M159" s="2" t="s">
        <v>290</v>
      </c>
      <c r="N159" s="2" t="s">
        <v>297</v>
      </c>
    </row>
    <row r="160" spans="1:14" ht="51" x14ac:dyDescent="0.2">
      <c r="A160" t="str">
        <f>HYPERLINK("https://www.onsemi.com/PowerSolutions/product.do?id=NCV7544","NCV7544")</f>
        <v>NCV7544</v>
      </c>
      <c r="B160" t="str">
        <f>HYPERLINK("https://www.onsemi.com/pub/Collateral/NCV7544-D.PDF","NCV7544/D (286kB)")</f>
        <v>NCV7544/D (286kB)</v>
      </c>
      <c r="C160" t="s">
        <v>298</v>
      </c>
      <c r="D160" s="2" t="s">
        <v>15</v>
      </c>
      <c r="E160" t="s">
        <v>42</v>
      </c>
      <c r="F160" s="2" t="s">
        <v>299</v>
      </c>
      <c r="G160" s="2" t="s">
        <v>211</v>
      </c>
      <c r="H160" s="2" t="s">
        <v>69</v>
      </c>
      <c r="I160" s="2" t="s">
        <v>24</v>
      </c>
      <c r="J160" t="s">
        <v>17</v>
      </c>
      <c r="K160" t="s">
        <v>17</v>
      </c>
      <c r="L160" t="s">
        <v>17</v>
      </c>
      <c r="M160" t="s">
        <v>17</v>
      </c>
      <c r="N160" s="2" t="s">
        <v>296</v>
      </c>
    </row>
    <row r="161" spans="1:14" ht="51" x14ac:dyDescent="0.2">
      <c r="A161" t="str">
        <f>HYPERLINK("https://www.onsemi.com/PowerSolutions/product.do?id=NCV7547","NCV7547")</f>
        <v>NCV7547</v>
      </c>
      <c r="B161" t="str">
        <f>HYPERLINK("https://www.onsemi.com/pub/Collateral/NCV7547-D.PDF","NCV7547/D (417kB)")</f>
        <v>NCV7547/D (417kB)</v>
      </c>
      <c r="C161" t="s">
        <v>300</v>
      </c>
      <c r="D161" s="2" t="s">
        <v>15</v>
      </c>
      <c r="E161" t="s">
        <v>42</v>
      </c>
      <c r="F161" t="s">
        <v>17</v>
      </c>
      <c r="G161" t="s">
        <v>17</v>
      </c>
      <c r="H161" t="s">
        <v>17</v>
      </c>
      <c r="I161" t="s">
        <v>17</v>
      </c>
      <c r="J161" t="s">
        <v>17</v>
      </c>
      <c r="K161" t="s">
        <v>17</v>
      </c>
      <c r="L161" t="s">
        <v>17</v>
      </c>
      <c r="M161" t="s">
        <v>17</v>
      </c>
      <c r="N161" s="2" t="s">
        <v>301</v>
      </c>
    </row>
    <row r="162" spans="1:14" ht="51" x14ac:dyDescent="0.2">
      <c r="A162" t="str">
        <f>HYPERLINK("https://www.onsemi.com/PowerSolutions/product.do?id=NCV81071","NCV81071")</f>
        <v>NCV81071</v>
      </c>
      <c r="B162" t="str">
        <f>HYPERLINK("https://www.onsemi.com/pub/Collateral/NCV81071-D.PDF","NCV81071/D (218kB)")</f>
        <v>NCV81071/D (218kB)</v>
      </c>
      <c r="C162" t="s">
        <v>302</v>
      </c>
      <c r="D162" s="2" t="s">
        <v>15</v>
      </c>
      <c r="E162" t="s">
        <v>42</v>
      </c>
      <c r="F162" s="2" t="s">
        <v>33</v>
      </c>
      <c r="G162" s="2" t="s">
        <v>34</v>
      </c>
      <c r="H162" s="2" t="s">
        <v>36</v>
      </c>
      <c r="I162" s="2" t="s">
        <v>36</v>
      </c>
      <c r="J162" s="2" t="s">
        <v>222</v>
      </c>
      <c r="K162" s="2" t="s">
        <v>80</v>
      </c>
      <c r="L162" s="2" t="s">
        <v>80</v>
      </c>
      <c r="M162" s="2" t="s">
        <v>102</v>
      </c>
      <c r="N162" s="2" t="s">
        <v>303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Gate Drivers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陈智勇</dc:creator>
  <cp:lastModifiedBy>陈智勇</cp:lastModifiedBy>
  <dcterms:created xsi:type="dcterms:W3CDTF">2020-08-21T03:20:10Z</dcterms:created>
  <dcterms:modified xsi:type="dcterms:W3CDTF">2020-08-21T03:20:10Z</dcterms:modified>
</cp:coreProperties>
</file>