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440" windowHeight="11640"/>
  </bookViews>
  <sheets>
    <sheet name="LDO Regulators &amp; Linear Volt..." sheetId="1" r:id="rId1"/>
  </sheets>
  <calcPr calcId="152511"/>
</workbook>
</file>

<file path=xl/calcChain.xml><?xml version="1.0" encoding="utf-8"?>
<calcChain xmlns="http://schemas.openxmlformats.org/spreadsheetml/2006/main">
  <c r="A2" i="1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</calcChain>
</file>

<file path=xl/comments1.xml><?xml version="1.0" encoding="utf-8"?>
<comments xmlns="http://schemas.openxmlformats.org/spreadsheetml/2006/main">
  <authors>
    <author/>
  </authors>
  <commentList>
    <comment ref="N2" authorId="0">
      <text>
        <r>
          <rPr>
            <sz val="10"/>
            <rFont val="Arial"/>
            <family val="2"/>
          </rPr>
          <t>1 kHz</t>
        </r>
      </text>
    </comment>
    <comment ref="N3" authorId="0">
      <text>
        <r>
          <rPr>
            <sz val="10"/>
            <rFont val="Arial"/>
            <family val="2"/>
          </rPr>
          <t>1kHz</t>
        </r>
      </text>
    </comment>
    <comment ref="N4" authorId="0">
      <text>
        <r>
          <rPr>
            <sz val="10"/>
            <rFont val="Arial"/>
            <family val="2"/>
          </rPr>
          <t>1 kHz</t>
        </r>
      </text>
    </comment>
    <comment ref="N9" authorId="0">
      <text>
        <r>
          <rPr>
            <sz val="10"/>
            <rFont val="Arial"/>
            <family val="2"/>
          </rPr>
          <t>1 kHz
1kHz, 20mA</t>
        </r>
      </text>
    </comment>
    <comment ref="O9" authorId="0">
      <text>
        <r>
          <rPr>
            <sz val="10"/>
            <rFont val="Arial"/>
            <family val="2"/>
          </rPr>
          <t>250mA</t>
        </r>
      </text>
    </comment>
    <comment ref="N10" authorId="0">
      <text>
        <r>
          <rPr>
            <sz val="10"/>
            <rFont val="Arial"/>
            <family val="2"/>
          </rPr>
          <t>1 kHz</t>
        </r>
      </text>
    </comment>
    <comment ref="H14" authorId="0">
      <text>
        <r>
          <rPr>
            <sz val="10"/>
            <rFont val="Arial"/>
            <family val="2"/>
          </rPr>
          <t>1.2V to 5V</t>
        </r>
      </text>
    </comment>
    <comment ref="N16" authorId="0">
      <text>
        <r>
          <rPr>
            <sz val="10"/>
            <rFont val="Arial"/>
            <family val="2"/>
          </rPr>
          <t>1kHz</t>
        </r>
      </text>
    </comment>
    <comment ref="J31" authorId="0">
      <text>
        <r>
          <rPr>
            <sz val="10"/>
            <rFont val="Arial"/>
            <family val="2"/>
          </rPr>
          <t>Vout+Vdrop</t>
        </r>
      </text>
    </comment>
    <comment ref="J32" authorId="0">
      <text>
        <r>
          <rPr>
            <sz val="10"/>
            <rFont val="Arial"/>
            <family val="2"/>
          </rPr>
          <t>Vout+Vdrop</t>
        </r>
      </text>
    </comment>
    <comment ref="J33" authorId="0">
      <text>
        <r>
          <rPr>
            <sz val="10"/>
            <rFont val="Arial"/>
            <family val="2"/>
          </rPr>
          <t>Vout+Vdrop</t>
        </r>
      </text>
    </comment>
    <comment ref="N33" authorId="0">
      <text>
        <r>
          <rPr>
            <sz val="10"/>
            <rFont val="Arial"/>
            <family val="2"/>
          </rPr>
          <t>@120 Hz</t>
        </r>
      </text>
    </comment>
    <comment ref="O33" authorId="0">
      <text>
        <r>
          <rPr>
            <sz val="10"/>
            <rFont val="Arial"/>
            <family val="2"/>
          </rPr>
          <t>f = 10 Hz to 100 kHz</t>
        </r>
      </text>
    </comment>
    <comment ref="J34" authorId="0">
      <text>
        <r>
          <rPr>
            <sz val="10"/>
            <rFont val="Arial"/>
            <family val="2"/>
          </rPr>
          <t>Vout+Vdrop
Vout+Vdrop</t>
        </r>
      </text>
    </comment>
    <comment ref="J35" authorId="0">
      <text>
        <r>
          <rPr>
            <sz val="10"/>
            <rFont val="Arial"/>
            <family val="2"/>
          </rPr>
          <t>Vout+Vdrop</t>
        </r>
      </text>
    </comment>
    <comment ref="L35" authorId="0">
      <text>
        <r>
          <rPr>
            <sz val="10"/>
            <rFont val="Arial"/>
            <family val="2"/>
          </rPr>
          <t>Iout = 100 mA</t>
        </r>
      </text>
    </comment>
    <comment ref="J36" authorId="0">
      <text>
        <r>
          <rPr>
            <sz val="10"/>
            <rFont val="Arial"/>
            <family val="2"/>
          </rPr>
          <t>Vout+Vdrop
Vout+Vdrop</t>
        </r>
      </text>
    </comment>
    <comment ref="L36" authorId="0">
      <text>
        <r>
          <rPr>
            <sz val="10"/>
            <rFont val="Arial"/>
            <family val="2"/>
          </rPr>
          <t>Iout = 500 mA</t>
        </r>
      </text>
    </comment>
    <comment ref="J37" authorId="0">
      <text>
        <r>
          <rPr>
            <sz val="10"/>
            <rFont val="Arial"/>
            <family val="2"/>
          </rPr>
          <t>Vout+Vdrop</t>
        </r>
      </text>
    </comment>
    <comment ref="J38" authorId="0">
      <text>
        <r>
          <rPr>
            <sz val="10"/>
            <rFont val="Arial"/>
            <family val="2"/>
          </rPr>
          <t>Vout+Vdrop</t>
        </r>
      </text>
    </comment>
    <comment ref="N38" authorId="0">
      <text>
        <r>
          <rPr>
            <sz val="10"/>
            <rFont val="Arial"/>
            <family val="2"/>
          </rPr>
          <t>@120 Hz</t>
        </r>
      </text>
    </comment>
    <comment ref="J39" authorId="0">
      <text>
        <r>
          <rPr>
            <sz val="10"/>
            <rFont val="Arial"/>
            <family val="2"/>
          </rPr>
          <t>Vout+Vdrop</t>
        </r>
      </text>
    </comment>
    <comment ref="N39" authorId="0">
      <text>
        <r>
          <rPr>
            <sz val="10"/>
            <rFont val="Arial"/>
            <family val="2"/>
          </rPr>
          <t>@120 Hz</t>
        </r>
      </text>
    </comment>
    <comment ref="J40" authorId="0">
      <text>
        <r>
          <rPr>
            <sz val="10"/>
            <rFont val="Arial"/>
            <family val="2"/>
          </rPr>
          <t>Vout+Vdrop</t>
        </r>
      </text>
    </comment>
    <comment ref="H41" authorId="0">
      <text>
        <r>
          <rPr>
            <sz val="10"/>
            <rFont val="Arial"/>
            <family val="2"/>
          </rPr>
          <t>Output 1
Output 2
Output 4 from 8V to 9V, Output 3 from 8V to 12V</t>
        </r>
      </text>
    </comment>
    <comment ref="I41" authorId="0">
      <text>
        <r>
          <rPr>
            <sz val="10"/>
            <rFont val="Arial"/>
            <family val="2"/>
          </rPr>
          <t>Output 1
Output 4
Output 2</t>
        </r>
      </text>
    </comment>
    <comment ref="N41" authorId="0">
      <text>
        <r>
          <rPr>
            <sz val="10"/>
            <rFont val="Arial"/>
            <family val="2"/>
          </rPr>
          <t>f=120kHz</t>
        </r>
      </text>
    </comment>
    <comment ref="H42" authorId="0">
      <text>
        <r>
          <rPr>
            <sz val="10"/>
            <rFont val="Arial"/>
            <family val="2"/>
          </rPr>
          <t>Output 1, 3
Output 1, 4
Output 4
Output 2</t>
        </r>
      </text>
    </comment>
    <comment ref="I42" authorId="0">
      <text>
        <r>
          <rPr>
            <sz val="10"/>
            <rFont val="Arial"/>
            <family val="2"/>
          </rPr>
          <t>Output 1
Output 2
Output 3
Output 4</t>
        </r>
      </text>
    </comment>
    <comment ref="N42" authorId="0">
      <text>
        <r>
          <rPr>
            <sz val="10"/>
            <rFont val="Arial"/>
            <family val="2"/>
          </rPr>
          <t>f=120Hz</t>
        </r>
      </text>
    </comment>
    <comment ref="H43" authorId="0">
      <text>
        <r>
          <rPr>
            <sz val="10"/>
            <rFont val="Arial"/>
            <family val="2"/>
          </rPr>
          <t>Output 1,2
Output 5
Output 3,4; 5V to 12V</t>
        </r>
      </text>
    </comment>
    <comment ref="I43" authorId="0">
      <text>
        <r>
          <rPr>
            <sz val="10"/>
            <rFont val="Arial"/>
            <family val="2"/>
          </rPr>
          <t>Output 3,4
Output 1,2
Output 5</t>
        </r>
      </text>
    </comment>
    <comment ref="N43" authorId="0">
      <text>
        <r>
          <rPr>
            <sz val="10"/>
            <rFont val="Arial"/>
            <family val="2"/>
          </rPr>
          <t>f=120Hz</t>
        </r>
      </text>
    </comment>
    <comment ref="H44" authorId="0">
      <text>
        <r>
          <rPr>
            <sz val="10"/>
            <rFont val="Arial"/>
            <family val="2"/>
          </rPr>
          <t>Output 1,2
Output 5
Output 5
Output 3,4; 5V to 12V</t>
        </r>
      </text>
    </comment>
    <comment ref="I44" authorId="0">
      <text>
        <r>
          <rPr>
            <sz val="10"/>
            <rFont val="Arial"/>
            <family val="2"/>
          </rPr>
          <t>Output 3
Output 2
Output 5</t>
        </r>
      </text>
    </comment>
    <comment ref="N44" authorId="0">
      <text>
        <r>
          <rPr>
            <sz val="10"/>
            <rFont val="Arial"/>
            <family val="2"/>
          </rPr>
          <t>f=120Hz</t>
        </r>
      </text>
    </comment>
    <comment ref="I45" authorId="0">
      <text>
        <r>
          <rPr>
            <sz val="10"/>
            <rFont val="Arial"/>
            <family val="2"/>
          </rPr>
          <t>VDD, SYS, ILM
AUDIO
CD</t>
        </r>
      </text>
    </comment>
    <comment ref="N45" authorId="0">
      <text>
        <r>
          <rPr>
            <sz val="10"/>
            <rFont val="Arial"/>
            <family val="2"/>
          </rPr>
          <t>f=120Hz</t>
        </r>
      </text>
    </comment>
    <comment ref="P45" authorId="0">
      <text>
        <r>
          <rPr>
            <sz val="10"/>
            <rFont val="Arial"/>
            <family val="2"/>
          </rPr>
          <t>I2C</t>
        </r>
      </text>
    </comment>
    <comment ref="I46" authorId="0">
      <text>
        <r>
          <rPr>
            <sz val="10"/>
            <rFont val="Arial"/>
            <family val="2"/>
          </rPr>
          <t>AUDIO
ILM
VDD
SW
CD</t>
        </r>
      </text>
    </comment>
    <comment ref="N46" authorId="0">
      <text>
        <r>
          <rPr>
            <sz val="10"/>
            <rFont val="Arial"/>
            <family val="2"/>
          </rPr>
          <t>f=120Hz</t>
        </r>
      </text>
    </comment>
    <comment ref="P46" authorId="0">
      <text>
        <r>
          <rPr>
            <sz val="10"/>
            <rFont val="Arial"/>
            <family val="2"/>
          </rPr>
          <t>I2C</t>
        </r>
      </text>
    </comment>
    <comment ref="H47" authorId="0">
      <text>
        <r>
          <rPr>
            <sz val="10"/>
            <rFont val="Arial"/>
            <family val="2"/>
          </rPr>
          <t>Output 1
Output 3
Output 2</t>
        </r>
      </text>
    </comment>
    <comment ref="I47" authorId="0">
      <text>
        <r>
          <rPr>
            <sz val="10"/>
            <rFont val="Arial"/>
            <family val="2"/>
          </rPr>
          <t>Output 1,2
Output 3</t>
        </r>
      </text>
    </comment>
    <comment ref="N47" authorId="0">
      <text>
        <r>
          <rPr>
            <sz val="10"/>
            <rFont val="Arial"/>
            <family val="2"/>
          </rPr>
          <t>f=120Hz</t>
        </r>
      </text>
    </comment>
    <comment ref="I48" authorId="0">
      <text>
        <r>
          <rPr>
            <sz val="10"/>
            <rFont val="Arial"/>
            <family val="2"/>
          </rPr>
          <t>Output 1
Output 2,4
Output 5</t>
        </r>
      </text>
    </comment>
    <comment ref="N48" authorId="0">
      <text>
        <r>
          <rPr>
            <sz val="10"/>
            <rFont val="Arial"/>
            <family val="2"/>
          </rPr>
          <t>f=120Hz</t>
        </r>
      </text>
    </comment>
    <comment ref="H49" authorId="0">
      <text>
        <r>
          <rPr>
            <sz val="10"/>
            <rFont val="Arial"/>
            <family val="2"/>
          </rPr>
          <t>Output 6
Output 5 &amp; 1
Output 2
Output 4
Output 3</t>
        </r>
      </text>
    </comment>
    <comment ref="I49" authorId="0">
      <text>
        <r>
          <rPr>
            <sz val="10"/>
            <rFont val="Arial"/>
            <family val="2"/>
          </rPr>
          <t>Output 1,3
Output 4
Output 6
Output 2</t>
        </r>
      </text>
    </comment>
    <comment ref="N49" authorId="0">
      <text>
        <r>
          <rPr>
            <sz val="10"/>
            <rFont val="Arial"/>
            <family val="2"/>
          </rPr>
          <t>f=120Hz</t>
        </r>
      </text>
    </comment>
    <comment ref="J51" authorId="0">
      <text>
        <r>
          <rPr>
            <sz val="10"/>
            <rFont val="Arial"/>
            <family val="2"/>
          </rPr>
          <t>Vout+Vdrop</t>
        </r>
      </text>
    </comment>
    <comment ref="J52" authorId="0">
      <text>
        <r>
          <rPr>
            <sz val="10"/>
            <rFont val="Arial"/>
            <family val="2"/>
          </rPr>
          <t>Vout+Vdrop</t>
        </r>
      </text>
    </comment>
    <comment ref="O52" authorId="0">
      <text>
        <r>
          <rPr>
            <sz val="10"/>
            <rFont val="Arial"/>
            <family val="2"/>
          </rPr>
          <t>CL= 200uF</t>
        </r>
      </text>
    </comment>
    <comment ref="O53" authorId="0">
      <text>
        <r>
          <rPr>
            <sz val="10"/>
            <rFont val="Arial"/>
            <family val="2"/>
          </rPr>
          <t>CL= 200uF</t>
        </r>
      </text>
    </comment>
    <comment ref="J54" authorId="0">
      <text>
        <r>
          <rPr>
            <sz val="10"/>
            <rFont val="Arial"/>
            <family val="2"/>
          </rPr>
          <t>Vout+Vdrop</t>
        </r>
      </text>
    </comment>
    <comment ref="O54" authorId="0">
      <text>
        <r>
          <rPr>
            <sz val="10"/>
            <rFont val="Arial"/>
            <family val="2"/>
          </rPr>
          <t>f = 100 Hz to 1.0 MHz</t>
        </r>
      </text>
    </comment>
    <comment ref="J55" authorId="0">
      <text>
        <r>
          <rPr>
            <sz val="10"/>
            <rFont val="Arial"/>
            <family val="2"/>
          </rPr>
          <t>Vout+Vdrop</t>
        </r>
      </text>
    </comment>
    <comment ref="N55" authorId="0">
      <text>
        <r>
          <rPr>
            <sz val="10"/>
            <rFont val="Arial"/>
            <family val="2"/>
          </rPr>
          <t>@1Khz</t>
        </r>
      </text>
    </comment>
    <comment ref="O55" authorId="0">
      <text>
        <r>
          <rPr>
            <sz val="10"/>
            <rFont val="Arial"/>
            <family val="2"/>
          </rPr>
          <t>f = 100 Hz to 1.0 MHz</t>
        </r>
      </text>
    </comment>
    <comment ref="J56" authorId="0">
      <text>
        <r>
          <rPr>
            <sz val="10"/>
            <rFont val="Arial"/>
            <family val="2"/>
          </rPr>
          <t>Vout+Vdrop</t>
        </r>
      </text>
    </comment>
    <comment ref="J57" authorId="0">
      <text>
        <r>
          <rPr>
            <sz val="10"/>
            <rFont val="Arial"/>
            <family val="2"/>
          </rPr>
          <t>Vout+Vdrop
Vout+Vdrop
Vout+Vdrop
Vout+Vdrop
Vout+Vdrop
Vout+Vdrop
Vout+Vdrop
Vout+Vdrop</t>
        </r>
      </text>
    </comment>
    <comment ref="J58" authorId="0">
      <text>
        <r>
          <rPr>
            <sz val="10"/>
            <rFont val="Arial"/>
            <family val="2"/>
          </rPr>
          <t>Vout+Vdrop
Vout+Vdrop
Vout+Vdrop
Vout+Vdrop
Vout+Vdrop
Vout+Vdrop
Vout+Vdrop</t>
        </r>
      </text>
    </comment>
    <comment ref="N58" authorId="0">
      <text>
        <r>
          <rPr>
            <sz val="10"/>
            <rFont val="Arial"/>
            <family val="2"/>
          </rPr>
          <t>f=120Hz, Io=40mA
f=120Hz, Io=40mA
f=120Hz, Io=40mA
f=120Hz, Io=40mA
@120 Hz
f=120Hz, Io=40mA</t>
        </r>
      </text>
    </comment>
    <comment ref="O58" authorId="0">
      <text>
        <r>
          <rPr>
            <sz val="10"/>
            <rFont val="Arial"/>
            <family val="2"/>
          </rPr>
          <t>f=120Hz, Io=40mA
f=120Hz, Io=40mA
f=120Hz, Io=40mA
f=120Hz, Io=40mA</t>
        </r>
      </text>
    </comment>
    <comment ref="J59" authorId="0">
      <text>
        <r>
          <rPr>
            <sz val="10"/>
            <rFont val="Arial"/>
            <family val="2"/>
          </rPr>
          <t>Vout+Vdrop</t>
        </r>
      </text>
    </comment>
    <comment ref="J60" authorId="0">
      <text>
        <r>
          <rPr>
            <sz val="10"/>
            <rFont val="Arial"/>
            <family val="2"/>
          </rPr>
          <t>Vout+Vdrop
Vout+Vdrop
Vout+Vdrop
Vout+Vdrop
Vout+Vdrop
Vout+Vdrop
Vout+Vdrop
Vout+Vdrop
Vout+Vdrop</t>
        </r>
      </text>
    </comment>
    <comment ref="N60" authorId="0">
      <text>
        <r>
          <rPr>
            <sz val="10"/>
            <rFont val="Arial"/>
            <family val="2"/>
          </rPr>
          <t>Io=300mA</t>
        </r>
      </text>
    </comment>
    <comment ref="J61" authorId="0">
      <text>
        <r>
          <rPr>
            <sz val="10"/>
            <rFont val="Arial"/>
            <family val="2"/>
          </rPr>
          <t>Vout+Vdrop
Vout+Vdrop
Vout+Vdrop
Vout+Vdrop
Vout+Vdrop
Vout+Vdrop
Vout+Vdrop
Vout+Vdrop</t>
        </r>
      </text>
    </comment>
    <comment ref="N61" authorId="0">
      <text>
        <r>
          <rPr>
            <sz val="10"/>
            <rFont val="Arial"/>
            <family val="2"/>
          </rPr>
          <t>f=120Hz</t>
        </r>
      </text>
    </comment>
    <comment ref="J62" authorId="0">
      <text>
        <r>
          <rPr>
            <sz val="10"/>
            <rFont val="Arial"/>
            <family val="2"/>
          </rPr>
          <t>Vout+Vdrop
Vout+Vdrop
Vout+Vdrop
Vout+Vdrop
Vout+Vdrop</t>
        </r>
      </text>
    </comment>
    <comment ref="J63" authorId="0">
      <text>
        <r>
          <rPr>
            <sz val="10"/>
            <rFont val="Arial"/>
            <family val="2"/>
          </rPr>
          <t>Vout+Vdrop
Vout+Vdrop
Vout+Vdrop
Vout+Vdrop</t>
        </r>
      </text>
    </comment>
    <comment ref="N63" authorId="0">
      <text>
        <r>
          <rPr>
            <sz val="10"/>
            <rFont val="Arial"/>
            <family val="2"/>
          </rPr>
          <t>f=120Hz</t>
        </r>
      </text>
    </comment>
    <comment ref="J66" authorId="0">
      <text>
        <r>
          <rPr>
            <sz val="10"/>
            <rFont val="Arial"/>
            <family val="2"/>
          </rPr>
          <t>Vout+Vdrop</t>
        </r>
      </text>
    </comment>
    <comment ref="N66" authorId="0">
      <text>
        <r>
          <rPr>
            <sz val="10"/>
            <rFont val="Arial"/>
            <family val="2"/>
          </rPr>
          <t>f=120Hz
f=120Hz
f=120Hz
f=120Hz
f=120Hz
f=120Hz
f=120Hz</t>
        </r>
      </text>
    </comment>
    <comment ref="J67" authorId="0">
      <text>
        <r>
          <rPr>
            <sz val="10"/>
            <rFont val="Arial"/>
            <family val="2"/>
          </rPr>
          <t>Vout+Vdrop</t>
        </r>
      </text>
    </comment>
    <comment ref="N74" authorId="0">
      <text>
        <r>
          <rPr>
            <sz val="10"/>
            <rFont val="Arial"/>
            <family val="2"/>
          </rPr>
          <t>1kHz</t>
        </r>
      </text>
    </comment>
    <comment ref="N75" authorId="0">
      <text>
        <r>
          <rPr>
            <sz val="10"/>
            <rFont val="Arial"/>
            <family val="2"/>
          </rPr>
          <t>1 kHz</t>
        </r>
      </text>
    </comment>
    <comment ref="N76" authorId="0">
      <text>
        <r>
          <rPr>
            <sz val="10"/>
            <rFont val="Arial"/>
            <family val="2"/>
          </rPr>
          <t>1 kHz</t>
        </r>
      </text>
    </comment>
    <comment ref="N77" authorId="0">
      <text>
        <r>
          <rPr>
            <sz val="10"/>
            <rFont val="Arial"/>
            <family val="2"/>
          </rPr>
          <t>f=1kHz</t>
        </r>
      </text>
    </comment>
    <comment ref="H78" authorId="0">
      <text>
        <r>
          <rPr>
            <sz val="10"/>
            <rFont val="Arial"/>
            <family val="2"/>
          </rPr>
          <t>OUT1/OUT2
OUT1/OUT2
OUT1/OUT2
OUT1/OUT2
OUT1/OUT2
OUT1/OUT2</t>
        </r>
      </text>
    </comment>
    <comment ref="L78" authorId="0">
      <text>
        <r>
          <rPr>
            <sz val="10"/>
            <rFont val="Arial"/>
            <family val="2"/>
          </rPr>
          <t>OUT1/OUT2
OUT1/OUT2
OUT1/OUT2
OUT1/OUT2
OUT1/OUT2</t>
        </r>
      </text>
    </comment>
    <comment ref="M78" authorId="0">
      <text>
        <r>
          <rPr>
            <sz val="10"/>
            <rFont val="Arial"/>
            <family val="2"/>
          </rPr>
          <t>one channel</t>
        </r>
      </text>
    </comment>
    <comment ref="N78" authorId="0">
      <text>
        <r>
          <rPr>
            <sz val="10"/>
            <rFont val="Arial"/>
            <family val="2"/>
          </rPr>
          <t>1kHz</t>
        </r>
      </text>
    </comment>
    <comment ref="N79" authorId="0">
      <text>
        <r>
          <rPr>
            <sz val="10"/>
            <rFont val="Arial"/>
            <family val="2"/>
          </rPr>
          <t>1kHz</t>
        </r>
      </text>
    </comment>
    <comment ref="O79" authorId="0">
      <text>
        <r>
          <rPr>
            <sz val="10"/>
            <rFont val="Arial"/>
            <family val="2"/>
          </rPr>
          <t>100Hz-100kHz</t>
        </r>
      </text>
    </comment>
    <comment ref="N80" authorId="0">
      <text>
        <r>
          <rPr>
            <sz val="10"/>
            <rFont val="Arial"/>
            <family val="2"/>
          </rPr>
          <t>1kHz</t>
        </r>
      </text>
    </comment>
    <comment ref="J83" authorId="0">
      <text>
        <r>
          <rPr>
            <sz val="10"/>
            <rFont val="Arial"/>
            <family val="2"/>
          </rPr>
          <t>product preview</t>
        </r>
      </text>
    </comment>
    <comment ref="H89" authorId="0">
      <text>
        <r>
          <rPr>
            <sz val="10"/>
            <rFont val="Arial"/>
            <family val="2"/>
          </rPr>
          <t>Vin &gt; Vout</t>
        </r>
      </text>
    </comment>
    <comment ref="L89" authorId="0">
      <text>
        <r>
          <rPr>
            <sz val="10"/>
            <rFont val="Arial"/>
            <family val="2"/>
          </rPr>
          <t xml:space="preserve">  Iout = 500 mA</t>
        </r>
      </text>
    </comment>
    <comment ref="N89" authorId="0">
      <text>
        <r>
          <rPr>
            <sz val="10"/>
            <rFont val="Arial"/>
            <family val="2"/>
          </rPr>
          <t>@1Khz</t>
        </r>
      </text>
    </comment>
    <comment ref="I90" authorId="0">
      <text>
        <r>
          <rPr>
            <sz val="10"/>
            <rFont val="Arial"/>
            <family val="2"/>
          </rPr>
          <t>Maximum</t>
        </r>
      </text>
    </comment>
    <comment ref="L90" authorId="0">
      <text>
        <r>
          <rPr>
            <sz val="10"/>
            <rFont val="Arial"/>
            <family val="2"/>
          </rPr>
          <t>Iout = 500 mA
Iout=500mA
Iout=500mA</t>
        </r>
      </text>
    </comment>
    <comment ref="M90" authorId="0">
      <text>
        <r>
          <rPr>
            <sz val="10"/>
            <rFont val="Arial"/>
            <family val="2"/>
          </rPr>
          <t>Iload = 50 mA</t>
        </r>
      </text>
    </comment>
    <comment ref="N90" authorId="0">
      <text>
        <r>
          <rPr>
            <sz val="10"/>
            <rFont val="Arial"/>
            <family val="2"/>
          </rPr>
          <t>F = 1 kHz</t>
        </r>
      </text>
    </comment>
    <comment ref="O90" authorId="0">
      <text>
        <r>
          <rPr>
            <sz val="10"/>
            <rFont val="Arial"/>
            <family val="2"/>
          </rPr>
          <t>Iload = 50 mA</t>
        </r>
      </text>
    </comment>
    <comment ref="L91" authorId="0">
      <text>
        <r>
          <rPr>
            <sz val="10"/>
            <rFont val="Arial"/>
            <family val="2"/>
          </rPr>
          <t>Iout = 300 mA</t>
        </r>
      </text>
    </comment>
    <comment ref="L92" authorId="0">
      <text>
        <r>
          <rPr>
            <sz val="10"/>
            <rFont val="Arial"/>
            <family val="2"/>
          </rPr>
          <t>Vout = 2.5V</t>
        </r>
      </text>
    </comment>
    <comment ref="M92" authorId="0">
      <text>
        <r>
          <rPr>
            <sz val="10"/>
            <rFont val="Arial"/>
            <family val="2"/>
          </rPr>
          <t>Io = 0 mA</t>
        </r>
      </text>
    </comment>
    <comment ref="N92" authorId="0">
      <text>
        <r>
          <rPr>
            <sz val="10"/>
            <rFont val="Arial"/>
            <family val="2"/>
          </rPr>
          <t>Io = 30 mA, F = 1KHz</t>
        </r>
      </text>
    </comment>
    <comment ref="O92" authorId="0">
      <text>
        <r>
          <rPr>
            <sz val="10"/>
            <rFont val="Arial"/>
            <family val="2"/>
          </rPr>
          <t>f = 10 Hz to 100 kHz</t>
        </r>
      </text>
    </comment>
    <comment ref="L93" authorId="0">
      <text>
        <r>
          <rPr>
            <sz val="10"/>
            <rFont val="Arial"/>
            <family val="2"/>
          </rPr>
          <t>ECO mode = high</t>
        </r>
      </text>
    </comment>
    <comment ref="M93" authorId="0">
      <text>
        <r>
          <rPr>
            <sz val="10"/>
            <rFont val="Arial"/>
            <family val="2"/>
          </rPr>
          <t>ECO mode = low</t>
        </r>
      </text>
    </comment>
    <comment ref="N93" authorId="0">
      <text>
        <r>
          <rPr>
            <sz val="10"/>
            <rFont val="Arial"/>
            <family val="2"/>
          </rPr>
          <t>2.0 V &amp;#8804; V&lt;sub&gt;OUT&lt;/sub&gt; &amp;#8804; 5.0 V</t>
        </r>
      </text>
    </comment>
    <comment ref="M94" authorId="0">
      <text>
        <r>
          <rPr>
            <sz val="10"/>
            <rFont val="Arial"/>
            <family val="2"/>
          </rPr>
          <t xml:space="preserve">Vin = 8 V </t>
        </r>
      </text>
    </comment>
    <comment ref="O94" authorId="0">
      <text>
        <r>
          <rPr>
            <sz val="10"/>
            <rFont val="Arial"/>
            <family val="2"/>
          </rPr>
          <t>Vin = 4.5V, f = 20 - 80 kHz</t>
        </r>
      </text>
    </comment>
    <comment ref="J96" authorId="0">
      <text>
        <r>
          <rPr>
            <sz val="10"/>
            <rFont val="Arial"/>
            <family val="2"/>
          </rPr>
          <t>Vout+Vdrop</t>
        </r>
      </text>
    </comment>
    <comment ref="N96" authorId="0">
      <text>
        <r>
          <rPr>
            <sz val="10"/>
            <rFont val="Arial"/>
            <family val="2"/>
          </rPr>
          <t>@1Khz</t>
        </r>
      </text>
    </comment>
    <comment ref="J97" authorId="0">
      <text>
        <r>
          <rPr>
            <sz val="10"/>
            <rFont val="Arial"/>
            <family val="2"/>
          </rPr>
          <t>Vout+Vdrop</t>
        </r>
      </text>
    </comment>
    <comment ref="M97" authorId="0">
      <text>
        <r>
          <rPr>
            <sz val="10"/>
            <rFont val="Arial"/>
            <family val="2"/>
          </rPr>
          <t>Enable Input = Vin, Iout = 1.0 mA to Io(nom.))</t>
        </r>
      </text>
    </comment>
    <comment ref="N97" authorId="0">
      <text>
        <r>
          <rPr>
            <sz val="10"/>
            <rFont val="Arial"/>
            <family val="2"/>
          </rPr>
          <t>(f = 1.0 kHz, 15 mA)</t>
        </r>
      </text>
    </comment>
    <comment ref="J98" authorId="0">
      <text>
        <r>
          <rPr>
            <sz val="10"/>
            <rFont val="Arial"/>
            <family val="2"/>
          </rPr>
          <t>Vout+Vdrop</t>
        </r>
      </text>
    </comment>
    <comment ref="L98" authorId="0">
      <text>
        <r>
          <rPr>
            <sz val="10"/>
            <rFont val="Arial"/>
            <family val="2"/>
          </rPr>
          <t>Iout=40mA</t>
        </r>
      </text>
    </comment>
    <comment ref="M98" authorId="0">
      <text>
        <r>
          <rPr>
            <sz val="10"/>
            <rFont val="Arial"/>
            <family val="2"/>
          </rPr>
          <t xml:space="preserve">Enable=Vin, Iout=10MA </t>
        </r>
      </text>
    </comment>
    <comment ref="J99" authorId="0">
      <text>
        <r>
          <rPr>
            <sz val="10"/>
            <rFont val="Arial"/>
            <family val="2"/>
          </rPr>
          <t>Vout+Vdrop</t>
        </r>
      </text>
    </comment>
    <comment ref="J100" authorId="0">
      <text>
        <r>
          <rPr>
            <sz val="10"/>
            <rFont val="Arial"/>
            <family val="2"/>
          </rPr>
          <t>Vout+Vdrop</t>
        </r>
      </text>
    </comment>
    <comment ref="J101" authorId="0">
      <text>
        <r>
          <rPr>
            <sz val="10"/>
            <rFont val="Arial"/>
            <family val="2"/>
          </rPr>
          <t>Vout+Vdrop</t>
        </r>
      </text>
    </comment>
    <comment ref="L102" authorId="0">
      <text>
        <r>
          <rPr>
            <sz val="10"/>
            <rFont val="Arial"/>
            <family val="2"/>
          </rPr>
          <t>Iout = 0.5 A, Vout = 2.5 to 5 V</t>
        </r>
      </text>
    </comment>
    <comment ref="N102" authorId="0">
      <text>
        <r>
          <rPr>
            <sz val="10"/>
            <rFont val="Arial"/>
            <family val="2"/>
          </rPr>
          <t>@1Khz</t>
        </r>
      </text>
    </comment>
    <comment ref="N103" authorId="0">
      <text>
        <r>
          <rPr>
            <sz val="10"/>
            <rFont val="Arial"/>
            <family val="2"/>
          </rPr>
          <t>@1Khz</t>
        </r>
      </text>
    </comment>
    <comment ref="H104" authorId="0">
      <text>
        <r>
          <rPr>
            <sz val="10"/>
            <rFont val="Arial"/>
            <family val="2"/>
          </rPr>
          <t>output1
output2</t>
        </r>
      </text>
    </comment>
    <comment ref="J104" authorId="0">
      <text>
        <r>
          <rPr>
            <sz val="10"/>
            <rFont val="Arial"/>
            <family val="2"/>
          </rPr>
          <t>Vout+Vdrop</t>
        </r>
      </text>
    </comment>
    <comment ref="N104" authorId="0">
      <text>
        <r>
          <rPr>
            <sz val="10"/>
            <rFont val="Arial"/>
            <family val="2"/>
          </rPr>
          <t>@1Khz</t>
        </r>
      </text>
    </comment>
    <comment ref="J105" authorId="0">
      <text>
        <r>
          <rPr>
            <sz val="10"/>
            <rFont val="Arial"/>
            <family val="2"/>
          </rPr>
          <t>Vout+Vdrop</t>
        </r>
      </text>
    </comment>
    <comment ref="J106" authorId="0">
      <text>
        <r>
          <rPr>
            <sz val="10"/>
            <rFont val="Arial"/>
            <family val="2"/>
          </rPr>
          <t>Vout+Vdrop</t>
        </r>
      </text>
    </comment>
    <comment ref="J107" authorId="0">
      <text>
        <r>
          <rPr>
            <sz val="10"/>
            <rFont val="Arial"/>
            <family val="2"/>
          </rPr>
          <t>Vout+Vdrop</t>
        </r>
      </text>
    </comment>
    <comment ref="J108" authorId="0">
      <text>
        <r>
          <rPr>
            <sz val="10"/>
            <rFont val="Arial"/>
            <family val="2"/>
          </rPr>
          <t>Vout+Vdrop</t>
        </r>
      </text>
    </comment>
    <comment ref="N109" authorId="0">
      <text>
        <r>
          <rPr>
            <sz val="10"/>
            <rFont val="Arial"/>
            <family val="2"/>
          </rPr>
          <t>f = 1.0 kHz</t>
        </r>
      </text>
    </comment>
    <comment ref="J110" authorId="0">
      <text>
        <r>
          <rPr>
            <sz val="10"/>
            <rFont val="Arial"/>
            <family val="2"/>
          </rPr>
          <t>Vout+Vdrop</t>
        </r>
      </text>
    </comment>
    <comment ref="N111" authorId="0">
      <text>
        <r>
          <rPr>
            <sz val="10"/>
            <rFont val="Arial"/>
            <family val="2"/>
          </rPr>
          <t>f = 1.0 kHz</t>
        </r>
      </text>
    </comment>
    <comment ref="N112" authorId="0">
      <text>
        <r>
          <rPr>
            <sz val="10"/>
            <rFont val="Arial"/>
            <family val="2"/>
          </rPr>
          <t>f = 1.0 kHz</t>
        </r>
      </text>
    </comment>
    <comment ref="L113" authorId="0">
      <text>
        <r>
          <rPr>
            <sz val="10"/>
            <rFont val="Arial"/>
            <family val="2"/>
          </rPr>
          <t>Iout=3.0A</t>
        </r>
      </text>
    </comment>
    <comment ref="N113" authorId="0">
      <text>
        <r>
          <rPr>
            <sz val="10"/>
            <rFont val="Arial"/>
            <family val="2"/>
          </rPr>
          <t>f = 1.0 kHz</t>
        </r>
      </text>
    </comment>
    <comment ref="J114" authorId="0">
      <text>
        <r>
          <rPr>
            <sz val="10"/>
            <rFont val="Arial"/>
            <family val="2"/>
          </rPr>
          <t>Vout+Vdrop</t>
        </r>
      </text>
    </comment>
    <comment ref="L115" authorId="0">
      <text>
        <r>
          <rPr>
            <sz val="10"/>
            <rFont val="Arial"/>
            <family val="2"/>
          </rPr>
          <t>@1.5A</t>
        </r>
      </text>
    </comment>
    <comment ref="M115" authorId="0">
      <text>
        <r>
          <rPr>
            <sz val="10"/>
            <rFont val="Arial"/>
            <family val="2"/>
          </rPr>
          <t>@1.5A</t>
        </r>
      </text>
    </comment>
    <comment ref="N115" authorId="0">
      <text>
        <r>
          <rPr>
            <sz val="10"/>
            <rFont val="Arial"/>
            <family val="2"/>
          </rPr>
          <t>@1kHz</t>
        </r>
      </text>
    </comment>
    <comment ref="L116" authorId="0">
      <text>
        <r>
          <rPr>
            <sz val="10"/>
            <rFont val="Arial"/>
            <family val="2"/>
          </rPr>
          <t>Iout = 3.0A</t>
        </r>
      </text>
    </comment>
    <comment ref="M116" authorId="0">
      <text>
        <r>
          <rPr>
            <sz val="10"/>
            <rFont val="Arial"/>
            <family val="2"/>
          </rPr>
          <t>Iout = 3.0A</t>
        </r>
      </text>
    </comment>
    <comment ref="N116" authorId="0">
      <text>
        <r>
          <rPr>
            <sz val="10"/>
            <rFont val="Arial"/>
            <family val="2"/>
          </rPr>
          <t>1kHz</t>
        </r>
      </text>
    </comment>
    <comment ref="J117" authorId="0">
      <text>
        <r>
          <rPr>
            <sz val="10"/>
            <rFont val="Arial"/>
            <family val="2"/>
          </rPr>
          <t>Vout+Vdrop</t>
        </r>
      </text>
    </comment>
    <comment ref="L118" authorId="0">
      <text>
        <r>
          <rPr>
            <sz val="10"/>
            <rFont val="Arial"/>
            <family val="2"/>
          </rPr>
          <t xml:space="preserve">at Iout=1.5A </t>
        </r>
      </text>
    </comment>
    <comment ref="M118" authorId="0">
      <text>
        <r>
          <rPr>
            <sz val="10"/>
            <rFont val="Arial"/>
            <family val="2"/>
          </rPr>
          <t>Io = 1.5 A</t>
        </r>
      </text>
    </comment>
    <comment ref="N118" authorId="0">
      <text>
        <r>
          <rPr>
            <sz val="10"/>
            <rFont val="Arial"/>
            <family val="2"/>
          </rPr>
          <t xml:space="preserve">at 1kHz </t>
        </r>
      </text>
    </comment>
    <comment ref="L119" authorId="0">
      <text>
        <r>
          <rPr>
            <sz val="10"/>
            <rFont val="Arial"/>
            <family val="2"/>
          </rPr>
          <t>at Iout = 3.0 A</t>
        </r>
      </text>
    </comment>
    <comment ref="M119" authorId="0">
      <text>
        <r>
          <rPr>
            <sz val="10"/>
            <rFont val="Arial"/>
            <family val="2"/>
          </rPr>
          <t>Io = 3.0 A</t>
        </r>
      </text>
    </comment>
    <comment ref="N119" authorId="0">
      <text>
        <r>
          <rPr>
            <sz val="10"/>
            <rFont val="Arial"/>
            <family val="2"/>
          </rPr>
          <t>at 1kHz</t>
        </r>
      </text>
    </comment>
    <comment ref="L120" authorId="0">
      <text>
        <r>
          <rPr>
            <sz val="10"/>
            <rFont val="Arial"/>
            <family val="2"/>
          </rPr>
          <t>at Iout = 3.0 A</t>
        </r>
      </text>
    </comment>
    <comment ref="M120" authorId="0">
      <text>
        <r>
          <rPr>
            <sz val="10"/>
            <rFont val="Arial"/>
            <family val="2"/>
          </rPr>
          <t>Io = 3.0 A</t>
        </r>
      </text>
    </comment>
    <comment ref="N120" authorId="0">
      <text>
        <r>
          <rPr>
            <sz val="10"/>
            <rFont val="Arial"/>
            <family val="2"/>
          </rPr>
          <t>at 1kHz</t>
        </r>
      </text>
    </comment>
    <comment ref="L125" authorId="0">
      <text>
        <r>
          <rPr>
            <sz val="10"/>
            <rFont val="Arial"/>
            <family val="2"/>
          </rPr>
          <t>0.125
0.175
0.250</t>
        </r>
      </text>
    </comment>
    <comment ref="N125" authorId="0">
      <text>
        <r>
          <rPr>
            <sz val="10"/>
            <rFont val="Arial"/>
            <family val="2"/>
          </rPr>
          <t>@1Khz</t>
        </r>
      </text>
    </comment>
    <comment ref="N126" authorId="0">
      <text>
        <r>
          <rPr>
            <sz val="10"/>
            <rFont val="Arial"/>
            <family val="2"/>
          </rPr>
          <t>@1Khz</t>
        </r>
      </text>
    </comment>
    <comment ref="N127" authorId="0">
      <text>
        <r>
          <rPr>
            <sz val="10"/>
            <rFont val="Arial"/>
            <family val="2"/>
          </rPr>
          <t>f = 120 Hz, Vout = 1.25 V</t>
        </r>
      </text>
    </comment>
    <comment ref="O127" authorId="0">
      <text>
        <r>
          <rPr>
            <sz val="10"/>
            <rFont val="Arial"/>
            <family val="2"/>
          </rPr>
          <t>Vout = 1.25 V</t>
        </r>
      </text>
    </comment>
    <comment ref="J128" authorId="0">
      <text>
        <r>
          <rPr>
            <sz val="10"/>
            <rFont val="Arial"/>
            <family val="2"/>
          </rPr>
          <t>Vout+Vdrop</t>
        </r>
      </text>
    </comment>
    <comment ref="J129" authorId="0">
      <text>
        <r>
          <rPr>
            <sz val="10"/>
            <rFont val="Arial"/>
            <family val="2"/>
          </rPr>
          <t>Vout+Vdrop</t>
        </r>
      </text>
    </comment>
    <comment ref="N129" authorId="0">
      <text>
        <r>
          <rPr>
            <sz val="10"/>
            <rFont val="Arial"/>
            <family val="2"/>
          </rPr>
          <t>@1Khz</t>
        </r>
      </text>
    </comment>
    <comment ref="J130" authorId="0">
      <text>
        <r>
          <rPr>
            <sz val="10"/>
            <rFont val="Arial"/>
            <family val="2"/>
          </rPr>
          <t>Vout+Vdrop</t>
        </r>
      </text>
    </comment>
    <comment ref="J131" authorId="0">
      <text>
        <r>
          <rPr>
            <sz val="10"/>
            <rFont val="Arial"/>
            <family val="2"/>
          </rPr>
          <t>Vout+Vdrop</t>
        </r>
      </text>
    </comment>
    <comment ref="J132" authorId="0">
      <text>
        <r>
          <rPr>
            <sz val="10"/>
            <rFont val="Arial"/>
            <family val="2"/>
          </rPr>
          <t>Vout+Vdrop</t>
        </r>
      </text>
    </comment>
    <comment ref="J137" authorId="0">
      <text>
        <r>
          <rPr>
            <sz val="10"/>
            <rFont val="Arial"/>
            <family val="2"/>
          </rPr>
          <t>Vout+Vdrop</t>
        </r>
      </text>
    </comment>
    <comment ref="J138" authorId="0">
      <text>
        <r>
          <rPr>
            <sz val="10"/>
            <rFont val="Arial"/>
            <family val="2"/>
          </rPr>
          <t>Vout+Vdrop</t>
        </r>
      </text>
    </comment>
    <comment ref="N141" authorId="0">
      <text>
        <r>
          <rPr>
            <sz val="10"/>
            <rFont val="Arial"/>
            <family val="2"/>
          </rPr>
          <t>f=1kHz</t>
        </r>
      </text>
    </comment>
    <comment ref="N142" authorId="0">
      <text>
        <r>
          <rPr>
            <sz val="10"/>
            <rFont val="Arial"/>
            <family val="2"/>
          </rPr>
          <t>1 kHz</t>
        </r>
      </text>
    </comment>
    <comment ref="N143" authorId="0">
      <text>
        <r>
          <rPr>
            <sz val="10"/>
            <rFont val="Arial"/>
            <family val="2"/>
          </rPr>
          <t>@ f=1kHz</t>
        </r>
      </text>
    </comment>
    <comment ref="N151" authorId="0">
      <text>
        <r>
          <rPr>
            <sz val="10"/>
            <rFont val="Arial"/>
            <family val="2"/>
          </rPr>
          <t>Iout = 0.5 A
Iout = 0.5 A</t>
        </r>
      </text>
    </comment>
    <comment ref="H152" authorId="0">
      <text>
        <r>
          <rPr>
            <sz val="10"/>
            <rFont val="Arial"/>
            <family val="2"/>
          </rPr>
          <t>1.25V to 15V</t>
        </r>
      </text>
    </comment>
    <comment ref="L152" authorId="0">
      <text>
        <r>
          <rPr>
            <sz val="10"/>
            <rFont val="Arial"/>
            <family val="2"/>
          </rPr>
          <t>6.5V to 9.5V</t>
        </r>
      </text>
    </comment>
    <comment ref="J156" authorId="0">
      <text>
        <r>
          <rPr>
            <sz val="10"/>
            <rFont val="Arial"/>
            <family val="2"/>
          </rPr>
          <t>Vout+Vdrop</t>
        </r>
      </text>
    </comment>
    <comment ref="N156" authorId="0">
      <text>
        <r>
          <rPr>
            <sz val="10"/>
            <rFont val="Arial"/>
            <family val="2"/>
          </rPr>
          <t>@120 Hz
@120 Hz
@120 Hz
@120 Hz
@120 Hz
@120 Hz
@120 Hz</t>
        </r>
      </text>
    </comment>
    <comment ref="O156" authorId="0">
      <text>
        <r>
          <rPr>
            <sz val="10"/>
            <rFont val="Arial"/>
            <family val="2"/>
          </rPr>
          <t>f = 10 Hz to 10 kHz
f = 10 Hz to 10 kHz
f = 10 Hz to 10 kHz
f = 10 Hz to 10 kHz
f = 10 Hz to 10 kHz
f = 10 Hz to 10 kHz
f = 10 Hz to 10 kHz</t>
        </r>
      </text>
    </comment>
    <comment ref="J157" authorId="0">
      <text>
        <r>
          <rPr>
            <sz val="10"/>
            <rFont val="Arial"/>
            <family val="2"/>
          </rPr>
          <t>Vout+Vdrop</t>
        </r>
      </text>
    </comment>
    <comment ref="O157" authorId="0">
      <text>
        <r>
          <rPr>
            <sz val="10"/>
            <rFont val="Arial"/>
            <family val="2"/>
          </rPr>
          <t>f = 10 Hz to 10 kHz</t>
        </r>
      </text>
    </comment>
    <comment ref="J158" authorId="0">
      <text>
        <r>
          <rPr>
            <sz val="10"/>
            <rFont val="Arial"/>
            <family val="2"/>
          </rPr>
          <t>Vout+Vdrop</t>
        </r>
      </text>
    </comment>
    <comment ref="J159" authorId="0">
      <text>
        <r>
          <rPr>
            <sz val="10"/>
            <rFont val="Arial"/>
            <family val="2"/>
          </rPr>
          <t>Vout+Vdrop</t>
        </r>
      </text>
    </comment>
    <comment ref="J160" authorId="0">
      <text>
        <r>
          <rPr>
            <sz val="10"/>
            <rFont val="Arial"/>
            <family val="2"/>
          </rPr>
          <t>Vout+Vdrop</t>
        </r>
      </text>
    </comment>
    <comment ref="J161" authorId="0">
      <text>
        <r>
          <rPr>
            <sz val="10"/>
            <rFont val="Arial"/>
            <family val="2"/>
          </rPr>
          <t>Vout+Vdrop</t>
        </r>
      </text>
    </comment>
    <comment ref="N161" authorId="0">
      <text>
        <r>
          <rPr>
            <sz val="10"/>
            <rFont val="Arial"/>
            <family val="2"/>
          </rPr>
          <t>@120 Hz</t>
        </r>
      </text>
    </comment>
    <comment ref="O161" authorId="0">
      <text>
        <r>
          <rPr>
            <sz val="10"/>
            <rFont val="Arial"/>
            <family val="2"/>
          </rPr>
          <t>CL= 200uF</t>
        </r>
      </text>
    </comment>
    <comment ref="O162" authorId="0">
      <text>
        <r>
          <rPr>
            <sz val="10"/>
            <rFont val="Arial"/>
            <family val="2"/>
          </rPr>
          <t>CL= 200uF</t>
        </r>
      </text>
    </comment>
    <comment ref="L164" authorId="0">
      <text>
        <r>
          <rPr>
            <sz val="10"/>
            <rFont val="Arial"/>
            <family val="2"/>
          </rPr>
          <t>I&lt;sub&gt;out&lt;/sub&gt; = 70 mA, V&lt;sub&gt;EN/REF&lt;/sub&gt; = 5 V</t>
        </r>
      </text>
    </comment>
    <comment ref="M164" authorId="0">
      <text>
        <r>
          <rPr>
            <sz val="10"/>
            <rFont val="Arial"/>
            <family val="2"/>
          </rPr>
          <t>V&lt;sub&gt;IN&lt;/sub&gt; = 13.5 V, I&lt;sub&gt;out&lt;/sub&gt; ≤ 0.1 mA, V&lt;sub&gt;EN&lt;/sub&gt; = 5 V</t>
        </r>
      </text>
    </comment>
    <comment ref="N164" authorId="0">
      <text>
        <r>
          <rPr>
            <sz val="10"/>
            <rFont val="Arial"/>
            <family val="2"/>
          </rPr>
          <t>f = 100 Hz, 1 V&lt;sub&gt;p-p&lt;/sub&gt;</t>
        </r>
      </text>
    </comment>
    <comment ref="H165" authorId="0">
      <text>
        <r>
          <rPr>
            <sz val="10"/>
            <rFont val="Arial"/>
            <family val="2"/>
          </rPr>
          <t>VI = 6 V to 40 V, IO = 5 mA to 150 mA</t>
        </r>
      </text>
    </comment>
    <comment ref="L165" authorId="0">
      <text>
        <r>
          <rPr>
            <sz val="10"/>
            <rFont val="Arial"/>
            <family val="2"/>
          </rPr>
          <t>IO = 0.15 A</t>
        </r>
      </text>
    </comment>
    <comment ref="M165" authorId="0">
      <text>
        <r>
          <rPr>
            <sz val="10"/>
            <rFont val="Arial"/>
            <family val="2"/>
          </rPr>
          <t>VI = 13.5 V, IO = 0 mA</t>
        </r>
      </text>
    </comment>
    <comment ref="N165" authorId="0">
      <text>
        <r>
          <rPr>
            <sz val="10"/>
            <rFont val="Arial"/>
            <family val="2"/>
          </rPr>
          <t>f = 100 Hz, 0.5 Vpp</t>
        </r>
      </text>
    </comment>
    <comment ref="M166" authorId="0">
      <text>
        <r>
          <rPr>
            <sz val="10"/>
            <rFont val="Arial"/>
            <family val="2"/>
          </rPr>
          <t>1mA Load Current</t>
        </r>
      </text>
    </comment>
    <comment ref="M167" authorId="0">
      <text>
        <r>
          <rPr>
            <sz val="10"/>
            <rFont val="Arial"/>
            <family val="2"/>
          </rPr>
          <t>100uA Load Current</t>
        </r>
      </text>
    </comment>
    <comment ref="L168" authorId="0">
      <text>
        <r>
          <rPr>
            <sz val="10"/>
            <rFont val="Arial"/>
            <family val="2"/>
          </rPr>
          <t>IO = 100 mA</t>
        </r>
      </text>
    </comment>
    <comment ref="M168" authorId="0">
      <text>
        <r>
          <rPr>
            <sz val="10"/>
            <rFont val="Arial"/>
            <family val="2"/>
          </rPr>
          <t>IO = 100 µA</t>
        </r>
      </text>
    </comment>
    <comment ref="L169" authorId="0">
      <text>
        <r>
          <rPr>
            <sz val="10"/>
            <rFont val="Arial"/>
            <family val="2"/>
          </rPr>
          <t>I&lt;sub&gt;Q&lt;/sub&gt; = 100 mA</t>
        </r>
      </text>
    </comment>
    <comment ref="M169" authorId="0">
      <text>
        <r>
          <rPr>
            <sz val="10"/>
            <rFont val="Arial"/>
            <family val="2"/>
          </rPr>
          <t>I&lt;sub&gt;Q&lt;/sub&gt; = 100 µA, T&lt;sub&gt;J&lt;/sub&gt; &lt; 85 °C</t>
        </r>
      </text>
    </comment>
    <comment ref="N169" authorId="0">
      <text>
        <r>
          <rPr>
            <sz val="10"/>
            <rFont val="Arial"/>
            <family val="2"/>
          </rPr>
          <t>f&lt;sub&gt;r&lt;/sub&gt; = 100 Hz, V&lt;sub&gt;r&lt;/sub&gt; = 0.5 V&lt;sub&gt;pp&lt;/sub&gt;</t>
        </r>
      </text>
    </comment>
    <comment ref="M170" authorId="0">
      <text>
        <r>
          <rPr>
            <sz val="10"/>
            <rFont val="Arial"/>
            <family val="2"/>
          </rPr>
          <t>IQ = 1 mA</t>
        </r>
      </text>
    </comment>
    <comment ref="L171" authorId="0">
      <text>
        <r>
          <rPr>
            <sz val="10"/>
            <rFont val="Arial"/>
            <family val="2"/>
          </rPr>
          <t>IQ = 100 mA</t>
        </r>
      </text>
    </comment>
    <comment ref="M171" authorId="0">
      <text>
        <r>
          <rPr>
            <sz val="10"/>
            <rFont val="Arial"/>
            <family val="2"/>
          </rPr>
          <t>IQ = 1 mA</t>
        </r>
      </text>
    </comment>
    <comment ref="L172" authorId="0">
      <text>
        <r>
          <rPr>
            <sz val="10"/>
            <rFont val="Arial"/>
            <family val="2"/>
          </rPr>
          <t>Limited by VI = 4.5 V, VDO = VI - VO, NCV4274Axx33xxx</t>
        </r>
      </text>
    </comment>
    <comment ref="L173" authorId="0">
      <text>
        <r>
          <rPr>
            <sz val="10"/>
            <rFont val="Arial"/>
            <family val="2"/>
          </rPr>
          <t>IQ = 250 mA</t>
        </r>
      </text>
    </comment>
    <comment ref="M173" authorId="0">
      <text>
        <r>
          <rPr>
            <sz val="10"/>
            <rFont val="Arial"/>
            <family val="2"/>
          </rPr>
          <t>IQ = 1mA</t>
        </r>
      </text>
    </comment>
    <comment ref="N173" authorId="0">
      <text>
        <r>
          <rPr>
            <sz val="10"/>
            <rFont val="Arial"/>
            <family val="2"/>
          </rPr>
          <t>fr = 100 Hz, Vr = 0.5 Vpp</t>
        </r>
      </text>
    </comment>
    <comment ref="M174" authorId="0">
      <text>
        <r>
          <rPr>
            <sz val="10"/>
            <rFont val="Arial"/>
            <family val="2"/>
          </rPr>
          <t>1mA Load Current</t>
        </r>
      </text>
    </comment>
    <comment ref="M175" authorId="0">
      <text>
        <r>
          <rPr>
            <sz val="10"/>
            <rFont val="Arial"/>
            <family val="2"/>
          </rPr>
          <t>IO = 1 mA</t>
        </r>
      </text>
    </comment>
    <comment ref="N175" authorId="0">
      <text>
        <r>
          <rPr>
            <sz val="10"/>
            <rFont val="Arial"/>
            <family val="2"/>
          </rPr>
          <t>fr = 100 Hz, Vr = 0.5 Vpp</t>
        </r>
      </text>
    </comment>
    <comment ref="L176" authorId="0">
      <text>
        <r>
          <rPr>
            <sz val="10"/>
            <rFont val="Arial"/>
            <family val="2"/>
          </rPr>
          <t>IQ = 100 mA</t>
        </r>
      </text>
    </comment>
    <comment ref="M176" authorId="0">
      <text>
        <r>
          <rPr>
            <sz val="10"/>
            <rFont val="Arial"/>
            <family val="2"/>
          </rPr>
          <t>IQ = 1 mA</t>
        </r>
      </text>
    </comment>
    <comment ref="M177" authorId="0">
      <text>
        <r>
          <rPr>
            <sz val="10"/>
            <rFont val="Arial"/>
            <family val="2"/>
          </rPr>
          <t>1 mA Load Current</t>
        </r>
      </text>
    </comment>
    <comment ref="L178" authorId="0">
      <text>
        <r>
          <rPr>
            <sz val="10"/>
            <rFont val="Arial"/>
            <family val="2"/>
          </rPr>
          <t>I&lt;sub&gt;out&lt;/sub&gt; = 20 mA</t>
        </r>
      </text>
    </comment>
    <comment ref="M178" authorId="0">
      <text>
        <r>
          <rPr>
            <sz val="10"/>
            <rFont val="Arial"/>
            <family val="2"/>
          </rPr>
          <t>I&lt;sub&gt;out&lt;/sub&gt; &lt; 1 mA</t>
        </r>
      </text>
    </comment>
    <comment ref="N178" authorId="0">
      <text>
        <r>
          <rPr>
            <sz val="10"/>
            <rFont val="Arial"/>
            <family val="2"/>
          </rPr>
          <t>f&lt;sub&gt;r&lt;/sub&gt; = 100 Hz, V&lt;sub&gt;r&lt;/sub&gt; = 0.5 V&lt;sub&gt;pp&lt;/sub&gt;</t>
        </r>
      </text>
    </comment>
    <comment ref="L179" authorId="0">
      <text>
        <r>
          <rPr>
            <sz val="10"/>
            <rFont val="Arial"/>
            <family val="2"/>
          </rPr>
          <t>I&lt;sub&gt;out&lt;/sub&gt; = 20 mA</t>
        </r>
      </text>
    </comment>
    <comment ref="M179" authorId="0">
      <text>
        <r>
          <rPr>
            <sz val="10"/>
            <rFont val="Arial"/>
            <family val="2"/>
          </rPr>
          <t>I&lt;sub&gt;out&lt;/sub&gt; &lt; 1 mA</t>
        </r>
      </text>
    </comment>
    <comment ref="N179" authorId="0">
      <text>
        <r>
          <rPr>
            <sz val="10"/>
            <rFont val="Arial"/>
            <family val="2"/>
          </rPr>
          <t>f&lt;sub&gt;r&lt;/sub&gt; = 100 Hz, V&lt;sub&gt;r&lt;/sub&gt; = 0.5 V&lt;sub&gt;pp&lt;/sub&gt;</t>
        </r>
      </text>
    </comment>
    <comment ref="L180" authorId="0">
      <text>
        <r>
          <rPr>
            <sz val="10"/>
            <rFont val="Arial"/>
            <family val="2"/>
          </rPr>
          <t>I&lt;sub&gt;out&lt;/sub&gt; = 20 mA</t>
        </r>
      </text>
    </comment>
    <comment ref="M180" authorId="0">
      <text>
        <r>
          <rPr>
            <sz val="10"/>
            <rFont val="Arial"/>
            <family val="2"/>
          </rPr>
          <t>I&lt;sub&gt;out&lt;/sub&gt; &lt; 1 mA</t>
        </r>
      </text>
    </comment>
    <comment ref="N180" authorId="0">
      <text>
        <r>
          <rPr>
            <sz val="10"/>
            <rFont val="Arial"/>
            <family val="2"/>
          </rPr>
          <t>f&lt;sub&gt;r&lt;/sub&gt; = 100 Hz, V&lt;sub&gt;r&lt;/sub&gt; = 0.5 V&lt;sub&gt;pp&lt;/sub&gt;</t>
        </r>
      </text>
    </comment>
    <comment ref="L181" authorId="0">
      <text>
        <r>
          <rPr>
            <sz val="10"/>
            <rFont val="Arial"/>
            <family val="2"/>
          </rPr>
          <t>100 mA</t>
        </r>
      </text>
    </comment>
    <comment ref="M182" authorId="0">
      <text>
        <r>
          <rPr>
            <sz val="10"/>
            <rFont val="Arial"/>
            <family val="2"/>
          </rPr>
          <t>IQ = 100 µA</t>
        </r>
      </text>
    </comment>
    <comment ref="N182" authorId="0">
      <text>
        <r>
          <rPr>
            <sz val="10"/>
            <rFont val="Arial"/>
            <family val="2"/>
          </rPr>
          <t>fr = 100 Hz, Vr = 1 Vpp, IQ = 100 mA</t>
        </r>
      </text>
    </comment>
    <comment ref="I183" authorId="0">
      <text>
        <r>
          <rPr>
            <sz val="10"/>
            <rFont val="Arial"/>
            <family val="2"/>
          </rPr>
          <t>per channel</t>
        </r>
      </text>
    </comment>
    <comment ref="L183" authorId="0">
      <text>
        <r>
          <rPr>
            <sz val="10"/>
            <rFont val="Arial"/>
            <family val="2"/>
          </rPr>
          <t>Vo_nom1,2 = 5 V, Io = 100 mA</t>
        </r>
      </text>
    </comment>
    <comment ref="M183" authorId="0">
      <text>
        <r>
          <rPr>
            <sz val="10"/>
            <rFont val="Arial"/>
            <family val="2"/>
          </rPr>
          <t>Io1,2 = 500 uA</t>
        </r>
      </text>
    </comment>
    <comment ref="N183" authorId="0">
      <text>
        <r>
          <rPr>
            <sz val="10"/>
            <rFont val="Arial"/>
            <family val="2"/>
          </rPr>
          <t>f = 100 Hz, 0.5 Vpp</t>
        </r>
      </text>
    </comment>
    <comment ref="O183" authorId="0">
      <text>
        <r>
          <rPr>
            <sz val="10"/>
            <rFont val="Arial"/>
            <family val="2"/>
          </rPr>
          <t>f = 10 Hz to 100 kHz, Cb1,2 = 10 nF</t>
        </r>
      </text>
    </comment>
    <comment ref="L184" authorId="0">
      <text>
        <r>
          <rPr>
            <sz val="10"/>
            <rFont val="Arial"/>
            <family val="2"/>
          </rPr>
          <t>Io = 10 mA</t>
        </r>
      </text>
    </comment>
    <comment ref="M184" authorId="0">
      <text>
        <r>
          <rPr>
            <sz val="10"/>
            <rFont val="Arial"/>
            <family val="2"/>
          </rPr>
          <t>Io = 0.1 mA</t>
        </r>
      </text>
    </comment>
    <comment ref="N184" authorId="0">
      <text>
        <r>
          <rPr>
            <sz val="10"/>
            <rFont val="Arial"/>
            <family val="2"/>
          </rPr>
          <t>f = 100 Hz</t>
        </r>
      </text>
    </comment>
    <comment ref="O184" authorId="0">
      <text>
        <r>
          <rPr>
            <sz val="10"/>
            <rFont val="Arial"/>
            <family val="2"/>
          </rPr>
          <t>f = 10 Hz to 100 kHz</t>
        </r>
      </text>
    </comment>
    <comment ref="L185" authorId="0">
      <text>
        <r>
          <rPr>
            <sz val="10"/>
            <rFont val="Arial"/>
            <family val="2"/>
          </rPr>
          <t>I&lt;sub&gt;O&lt;/sub&gt; = 150 mA</t>
        </r>
      </text>
    </comment>
    <comment ref="M185" authorId="0">
      <text>
        <r>
          <rPr>
            <sz val="10"/>
            <rFont val="Arial"/>
            <family val="2"/>
          </rPr>
          <t>I&lt;sub&gt;O&lt;/sub&gt; = 1 mA</t>
        </r>
      </text>
    </comment>
    <comment ref="L186" authorId="0">
      <text>
        <r>
          <rPr>
            <sz val="10"/>
            <rFont val="Arial"/>
            <family val="2"/>
          </rPr>
          <t>I&lt;sub&gt;O&lt;/sub&gt; = 150 mA</t>
        </r>
      </text>
    </comment>
    <comment ref="M186" authorId="0">
      <text>
        <r>
          <rPr>
            <sz val="10"/>
            <rFont val="Arial"/>
            <family val="2"/>
          </rPr>
          <t>I&lt;sub&gt;O&lt;/sub&gt; = 1 mA</t>
        </r>
      </text>
    </comment>
    <comment ref="L187" authorId="0">
      <text>
        <r>
          <rPr>
            <sz val="10"/>
            <rFont val="Arial"/>
            <family val="2"/>
          </rPr>
          <t>I&lt;sub&gt;O&lt;/sub&gt; = 150 mA</t>
        </r>
      </text>
    </comment>
    <comment ref="M187" authorId="0">
      <text>
        <r>
          <rPr>
            <sz val="10"/>
            <rFont val="Arial"/>
            <family val="2"/>
          </rPr>
          <t>I&lt;sub&gt;O&lt;/sub&gt; = 1 mA</t>
        </r>
      </text>
    </comment>
    <comment ref="N187" authorId="0">
      <text>
        <r>
          <rPr>
            <sz val="10"/>
            <rFont val="Arial"/>
            <family val="2"/>
          </rPr>
          <t>fr = 100 Hz; Vr = 0.5 Vpp</t>
        </r>
      </text>
    </comment>
    <comment ref="L188" authorId="0">
      <text>
        <r>
          <rPr>
            <sz val="10"/>
            <rFont val="Arial"/>
            <family val="2"/>
          </rPr>
          <t>I&lt;sub&gt;O&lt;/sub&gt; = 150 mA</t>
        </r>
      </text>
    </comment>
    <comment ref="M188" authorId="0">
      <text>
        <r>
          <rPr>
            <sz val="10"/>
            <rFont val="Arial"/>
            <family val="2"/>
          </rPr>
          <t>I&lt;sub&gt;O&lt;/sub&gt; = 1 mA</t>
        </r>
      </text>
    </comment>
    <comment ref="N188" authorId="0">
      <text>
        <r>
          <rPr>
            <sz val="10"/>
            <rFont val="Arial"/>
            <family val="2"/>
          </rPr>
          <t>fr = 100 Hz, Vr = 0.5 Vpp</t>
        </r>
      </text>
    </comment>
    <comment ref="L189" authorId="0">
      <text>
        <r>
          <rPr>
            <sz val="10"/>
            <rFont val="Arial"/>
            <family val="2"/>
          </rPr>
          <t>Io = 0.2 A</t>
        </r>
      </text>
    </comment>
    <comment ref="M189" authorId="0">
      <text>
        <r>
          <rPr>
            <sz val="10"/>
            <rFont val="Arial"/>
            <family val="2"/>
          </rPr>
          <t>Io = 0.5 mA</t>
        </r>
      </text>
    </comment>
    <comment ref="N189" authorId="0">
      <text>
        <r>
          <rPr>
            <sz val="10"/>
            <rFont val="Arial"/>
            <family val="2"/>
          </rPr>
          <t>f = 100 Hz, 0.5 Vpp</t>
        </r>
      </text>
    </comment>
    <comment ref="O189" authorId="0">
      <text>
        <r>
          <rPr>
            <sz val="10"/>
            <rFont val="Arial"/>
            <family val="2"/>
          </rPr>
          <t>f = 10 Hz to 100 kHz, Cb = 10 nF</t>
        </r>
      </text>
    </comment>
    <comment ref="I190" authorId="0">
      <text>
        <r>
          <rPr>
            <sz val="10"/>
            <rFont val="Arial"/>
            <family val="2"/>
          </rPr>
          <t>per channel</t>
        </r>
      </text>
    </comment>
    <comment ref="L190" authorId="0">
      <text>
        <r>
          <rPr>
            <sz val="10"/>
            <rFont val="Arial"/>
            <family val="2"/>
          </rPr>
          <t>Io = 0.2 A</t>
        </r>
      </text>
    </comment>
    <comment ref="M190" authorId="0">
      <text>
        <r>
          <rPr>
            <sz val="10"/>
            <rFont val="Arial"/>
            <family val="2"/>
          </rPr>
          <t>Io1,2 = 0.5 mA</t>
        </r>
      </text>
    </comment>
    <comment ref="N190" authorId="0">
      <text>
        <r>
          <rPr>
            <sz val="10"/>
            <rFont val="Arial"/>
            <family val="2"/>
          </rPr>
          <t>f = 100 Hz, 0.5 Vpp</t>
        </r>
      </text>
    </comment>
    <comment ref="O190" authorId="0">
      <text>
        <r>
          <rPr>
            <sz val="10"/>
            <rFont val="Arial"/>
            <family val="2"/>
          </rPr>
          <t>f = 10 Hz to 100 kHz, Cb1,2 = 10 nF</t>
        </r>
      </text>
    </comment>
    <comment ref="L191" authorId="0">
      <text>
        <r>
          <rPr>
            <sz val="10"/>
            <rFont val="Arial"/>
            <family val="2"/>
          </rPr>
          <t>Io = 0.15 A</t>
        </r>
      </text>
    </comment>
    <comment ref="M191" authorId="0">
      <text>
        <r>
          <rPr>
            <sz val="10"/>
            <rFont val="Arial"/>
            <family val="2"/>
          </rPr>
          <t>Io = 0.1 mA</t>
        </r>
      </text>
    </comment>
    <comment ref="N191" authorId="0">
      <text>
        <r>
          <rPr>
            <sz val="10"/>
            <rFont val="Arial"/>
            <family val="2"/>
          </rPr>
          <t>f = 100 Hz, 0.5 Vpp</t>
        </r>
      </text>
    </comment>
    <comment ref="N195" authorId="0">
      <text>
        <r>
          <rPr>
            <sz val="10"/>
            <rFont val="Arial"/>
            <family val="2"/>
          </rPr>
          <t>F = 1 kHz</t>
        </r>
      </text>
    </comment>
    <comment ref="H196" authorId="0">
      <text>
        <r>
          <rPr>
            <sz val="10"/>
            <rFont val="Arial"/>
            <family val="2"/>
          </rPr>
          <t>output1
output2</t>
        </r>
      </text>
    </comment>
    <comment ref="J196" authorId="0">
      <text>
        <r>
          <rPr>
            <sz val="10"/>
            <rFont val="Arial"/>
            <family val="2"/>
          </rPr>
          <t>Vout+Vdrop</t>
        </r>
      </text>
    </comment>
    <comment ref="N196" authorId="0">
      <text>
        <r>
          <rPr>
            <sz val="10"/>
            <rFont val="Arial"/>
            <family val="2"/>
          </rPr>
          <t>@1Khz</t>
        </r>
      </text>
    </comment>
    <comment ref="J198" authorId="0">
      <text>
        <r>
          <rPr>
            <sz val="10"/>
            <rFont val="Arial"/>
            <family val="2"/>
          </rPr>
          <t>Vout+Vdrop</t>
        </r>
      </text>
    </comment>
    <comment ref="J203" authorId="0">
      <text>
        <r>
          <rPr>
            <sz val="10"/>
            <rFont val="Arial"/>
            <family val="2"/>
          </rPr>
          <t>Vout+Vdrop</t>
        </r>
      </text>
    </comment>
    <comment ref="J204" authorId="0">
      <text>
        <r>
          <rPr>
            <sz val="10"/>
            <rFont val="Arial"/>
            <family val="2"/>
          </rPr>
          <t>Vout+Vdrop</t>
        </r>
      </text>
    </comment>
    <comment ref="J205" authorId="0">
      <text>
        <r>
          <rPr>
            <sz val="10"/>
            <rFont val="Arial"/>
            <family val="2"/>
          </rPr>
          <t>Vout+Vdrop</t>
        </r>
      </text>
    </comment>
    <comment ref="I206" authorId="0">
      <text>
        <r>
          <rPr>
            <sz val="10"/>
            <rFont val="Arial"/>
            <family val="2"/>
          </rPr>
          <t>VR2
VR1</t>
        </r>
      </text>
    </comment>
    <comment ref="L206" authorId="0">
      <text>
        <r>
          <rPr>
            <sz val="10"/>
            <rFont val="Arial"/>
            <family val="2"/>
          </rPr>
          <t>I_VR1 = 100 mA, VS = 4.5 V</t>
        </r>
      </text>
    </comment>
    <comment ref="J207" authorId="0">
      <text>
        <r>
          <rPr>
            <sz val="10"/>
            <rFont val="Arial"/>
            <family val="2"/>
          </rPr>
          <t>Vout+Vdrop</t>
        </r>
      </text>
    </comment>
    <comment ref="J208" authorId="0">
      <text>
        <r>
          <rPr>
            <sz val="10"/>
            <rFont val="Arial"/>
            <family val="2"/>
          </rPr>
          <t>Vout+Vdrop</t>
        </r>
      </text>
    </comment>
    <comment ref="J209" authorId="0">
      <text>
        <r>
          <rPr>
            <sz val="10"/>
            <rFont val="Arial"/>
            <family val="2"/>
          </rPr>
          <t>Vout+Vdrop</t>
        </r>
      </text>
    </comment>
    <comment ref="J210" authorId="0">
      <text>
        <r>
          <rPr>
            <sz val="10"/>
            <rFont val="Arial"/>
            <family val="2"/>
          </rPr>
          <t>Vout+Vdrop</t>
        </r>
      </text>
    </comment>
    <comment ref="N211" authorId="0">
      <text>
        <r>
          <rPr>
            <sz val="10"/>
            <rFont val="Arial"/>
            <family val="2"/>
          </rPr>
          <t>1kHz</t>
        </r>
      </text>
    </comment>
    <comment ref="N214" authorId="0">
      <text>
        <r>
          <rPr>
            <sz val="10"/>
            <rFont val="Arial"/>
            <family val="2"/>
          </rPr>
          <t>Vin
Vbias</t>
        </r>
      </text>
    </comment>
    <comment ref="N216" authorId="0">
      <text>
        <r>
          <rPr>
            <sz val="10"/>
            <rFont val="Arial"/>
            <family val="2"/>
          </rPr>
          <t>1 kHz</t>
        </r>
      </text>
    </comment>
    <comment ref="N217" authorId="0">
      <text>
        <r>
          <rPr>
            <sz val="10"/>
            <rFont val="Arial"/>
            <family val="2"/>
          </rPr>
          <t>1kHz</t>
        </r>
      </text>
    </comment>
    <comment ref="N218" authorId="0">
      <text>
        <r>
          <rPr>
            <sz val="10"/>
            <rFont val="Arial"/>
            <family val="2"/>
          </rPr>
          <t>1kHz</t>
        </r>
      </text>
    </comment>
    <comment ref="L221" authorId="0">
      <text>
        <r>
          <rPr>
            <sz val="10"/>
            <rFont val="Arial"/>
            <family val="2"/>
          </rPr>
          <t>Iout = 200 mA</t>
        </r>
      </text>
    </comment>
    <comment ref="M221" authorId="0">
      <text>
        <r>
          <rPr>
            <sz val="10"/>
            <rFont val="Arial"/>
            <family val="2"/>
          </rPr>
          <t>Iout = 0.1 mA</t>
        </r>
      </text>
    </comment>
    <comment ref="N228" authorId="0">
      <text>
        <r>
          <rPr>
            <sz val="10"/>
            <rFont val="Arial"/>
            <family val="2"/>
          </rPr>
          <t>Io = 1 mA, F = 1 KHz</t>
        </r>
      </text>
    </comment>
    <comment ref="N230" authorId="0">
      <text>
        <r>
          <rPr>
            <sz val="10"/>
            <rFont val="Arial"/>
            <family val="2"/>
          </rPr>
          <t>Io = 100 mA, F = 100 Hz</t>
        </r>
      </text>
    </comment>
    <comment ref="L231" authorId="0">
      <text>
        <r>
          <rPr>
            <sz val="10"/>
            <rFont val="Arial"/>
            <family val="2"/>
          </rPr>
          <t>V&lt;sub&gt;IN&lt;/sub&gt; - V&lt;sub&gt;OUT&lt;/sub&gt;, I&lt;sub&gt;OUT&lt;/sub&gt; = 150 mA</t>
        </r>
      </text>
    </comment>
    <comment ref="M231" authorId="0">
      <text>
        <r>
          <rPr>
            <sz val="10"/>
            <rFont val="Arial"/>
            <family val="2"/>
          </rPr>
          <t>V&lt;sub&gt;IN&lt;/sub&gt; = 13.5 V, I&lt;sub&gt;OUT&lt;/sub&gt; = 100 µA, ENABLE = 2.0 V</t>
        </r>
      </text>
    </comment>
    <comment ref="I232" authorId="0">
      <text>
        <r>
          <rPr>
            <sz val="10"/>
            <rFont val="Arial"/>
            <family val="2"/>
          </rPr>
          <t>Maximum</t>
        </r>
      </text>
    </comment>
    <comment ref="L232" authorId="0">
      <text>
        <r>
          <rPr>
            <sz val="10"/>
            <rFont val="Arial"/>
            <family val="2"/>
          </rPr>
          <t xml:space="preserve">Iout= 500MA
Iout= 500MA
Iout= 500MA </t>
        </r>
      </text>
    </comment>
    <comment ref="M232" authorId="0">
      <text>
        <r>
          <rPr>
            <sz val="10"/>
            <rFont val="Arial"/>
            <family val="2"/>
          </rPr>
          <t>I&lt;sub&gt;load&lt;/sub&gt;=0.1 mA</t>
        </r>
      </text>
    </comment>
    <comment ref="N232" authorId="0">
      <text>
        <r>
          <rPr>
            <sz val="10"/>
            <rFont val="Arial"/>
            <family val="2"/>
          </rPr>
          <t>F = 1 kHz</t>
        </r>
      </text>
    </comment>
    <comment ref="O232" authorId="0">
      <text>
        <r>
          <rPr>
            <sz val="10"/>
            <rFont val="Arial"/>
            <family val="2"/>
          </rPr>
          <t>Cnr = 10nF
Cnr = 10nF
Cnr = 10nF
Cnr = 10nF
Cnr = 10nF
Cnr = 10nF
Cnr = 10nF
Cnr = 10nF
Cnr = 10nF
Cnr = 10nF</t>
        </r>
      </text>
    </comment>
    <comment ref="L233" authorId="0">
      <text>
        <r>
          <rPr>
            <sz val="10"/>
            <rFont val="Arial"/>
            <family val="2"/>
          </rPr>
          <t>ILoad=300mA</t>
        </r>
      </text>
    </comment>
    <comment ref="N234" authorId="0">
      <text>
        <r>
          <rPr>
            <sz val="10"/>
            <rFont val="Arial"/>
            <family val="2"/>
          </rPr>
          <t>F = 1 kHz</t>
        </r>
      </text>
    </comment>
    <comment ref="L235" authorId="0">
      <text>
        <r>
          <rPr>
            <sz val="10"/>
            <rFont val="Arial"/>
            <family val="2"/>
          </rPr>
          <t>at Iout = 200mA
at Iout = 200mA
at Iout = 200mA</t>
        </r>
      </text>
    </comment>
    <comment ref="N236" authorId="0">
      <text>
        <r>
          <rPr>
            <sz val="10"/>
            <rFont val="Arial"/>
            <family val="2"/>
          </rPr>
          <t>f = 1.0 kHz</t>
        </r>
      </text>
    </comment>
    <comment ref="N237" authorId="0">
      <text>
        <r>
          <rPr>
            <sz val="10"/>
            <rFont val="Arial"/>
            <family val="2"/>
          </rPr>
          <t>f = 120 Hz, Vout = 1.25 V</t>
        </r>
      </text>
    </comment>
    <comment ref="O237" authorId="0">
      <text>
        <r>
          <rPr>
            <sz val="10"/>
            <rFont val="Arial"/>
            <family val="2"/>
          </rPr>
          <t>Vout = 1.25 V</t>
        </r>
      </text>
    </comment>
    <comment ref="H238" authorId="0">
      <text>
        <r>
          <rPr>
            <sz val="10"/>
            <rFont val="Arial"/>
            <family val="2"/>
          </rPr>
          <t>Output 2
Output 1
Output 3</t>
        </r>
      </text>
    </comment>
    <comment ref="I238" authorId="0">
      <text>
        <r>
          <rPr>
            <sz val="10"/>
            <rFont val="Arial"/>
            <family val="2"/>
          </rPr>
          <t>other outputs 0.3 and 0.4</t>
        </r>
      </text>
    </comment>
    <comment ref="N238" authorId="0">
      <text>
        <r>
          <rPr>
            <sz val="10"/>
            <rFont val="Arial"/>
            <family val="2"/>
          </rPr>
          <t>for each output ,Io = full current range, F = 100 Hz</t>
        </r>
      </text>
    </comment>
    <comment ref="J239" authorId="0">
      <text>
        <r>
          <rPr>
            <sz val="10"/>
            <rFont val="Arial"/>
            <family val="2"/>
          </rPr>
          <t>Vout+Vdrop</t>
        </r>
      </text>
    </comment>
    <comment ref="N239" authorId="0">
      <text>
        <r>
          <rPr>
            <sz val="10"/>
            <rFont val="Arial"/>
            <family val="2"/>
          </rPr>
          <t>1Khz</t>
        </r>
      </text>
    </comment>
    <comment ref="L240" authorId="0">
      <text>
        <r>
          <rPr>
            <sz val="10"/>
            <rFont val="Arial"/>
            <family val="2"/>
          </rPr>
          <t>IO = 150 mA</t>
        </r>
      </text>
    </comment>
    <comment ref="M241" authorId="0">
      <text>
        <r>
          <rPr>
            <sz val="10"/>
            <rFont val="Arial"/>
            <family val="2"/>
          </rPr>
          <t>100uA Load Current</t>
        </r>
      </text>
    </comment>
    <comment ref="M242" authorId="0">
      <text>
        <r>
          <rPr>
            <sz val="10"/>
            <rFont val="Arial"/>
            <family val="2"/>
          </rPr>
          <t>Iout = 100µA</t>
        </r>
      </text>
    </comment>
    <comment ref="N243" authorId="0">
      <text>
        <r>
          <rPr>
            <sz val="10"/>
            <rFont val="Arial"/>
            <family val="2"/>
          </rPr>
          <t>F = 100 Hz</t>
        </r>
      </text>
    </comment>
    <comment ref="L244" authorId="0">
      <text>
        <r>
          <rPr>
            <sz val="10"/>
            <rFont val="Arial"/>
            <family val="2"/>
          </rPr>
          <t>100 mA</t>
        </r>
      </text>
    </comment>
    <comment ref="N244" authorId="0">
      <text>
        <r>
          <rPr>
            <sz val="10"/>
            <rFont val="Arial"/>
            <family val="2"/>
          </rPr>
          <t>100 Hz</t>
        </r>
      </text>
    </comment>
    <comment ref="L245" authorId="0">
      <text>
        <r>
          <rPr>
            <sz val="10"/>
            <rFont val="Arial"/>
            <family val="2"/>
          </rPr>
          <t>@100 mA</t>
        </r>
      </text>
    </comment>
    <comment ref="N245" authorId="0">
      <text>
        <r>
          <rPr>
            <sz val="10"/>
            <rFont val="Arial"/>
            <family val="2"/>
          </rPr>
          <t>@100 Hz</t>
        </r>
      </text>
    </comment>
    <comment ref="M246" authorId="0">
      <text>
        <r>
          <rPr>
            <sz val="10"/>
            <rFont val="Arial"/>
            <family val="2"/>
          </rPr>
          <t>100uA Load Current
100 uA Load Current</t>
        </r>
      </text>
    </comment>
    <comment ref="M247" authorId="0">
      <text>
        <r>
          <rPr>
            <sz val="10"/>
            <rFont val="Arial"/>
            <family val="2"/>
          </rPr>
          <t>100uA Load Current</t>
        </r>
      </text>
    </comment>
    <comment ref="N249" authorId="0">
      <text>
        <r>
          <rPr>
            <sz val="10"/>
            <rFont val="Arial"/>
            <family val="2"/>
          </rPr>
          <t>1 kHz</t>
        </r>
      </text>
    </comment>
    <comment ref="H253" authorId="0">
      <text>
        <r>
          <rPr>
            <sz val="10"/>
            <rFont val="Arial"/>
            <family val="2"/>
          </rPr>
          <t>1.2V to 5V</t>
        </r>
      </text>
    </comment>
    <comment ref="L256" authorId="0">
      <text>
        <r>
          <rPr>
            <sz val="10"/>
            <rFont val="Arial"/>
            <family val="2"/>
          </rPr>
          <t>100 mA</t>
        </r>
      </text>
    </comment>
    <comment ref="N256" authorId="0">
      <text>
        <r>
          <rPr>
            <sz val="10"/>
            <rFont val="Arial"/>
            <family val="2"/>
          </rPr>
          <t>100 Hz</t>
        </r>
      </text>
    </comment>
    <comment ref="L258" authorId="0">
      <text>
        <r>
          <rPr>
            <sz val="10"/>
            <rFont val="Arial"/>
            <family val="2"/>
          </rPr>
          <t>350 mA</t>
        </r>
      </text>
    </comment>
    <comment ref="N258" authorId="0">
      <text>
        <r>
          <rPr>
            <sz val="10"/>
            <rFont val="Arial"/>
            <family val="2"/>
          </rPr>
          <t>100 Hz</t>
        </r>
      </text>
    </comment>
    <comment ref="N260" authorId="0">
      <text>
        <r>
          <rPr>
            <sz val="10"/>
            <rFont val="Arial"/>
            <family val="2"/>
          </rPr>
          <t>F = 100 Hz</t>
        </r>
      </text>
    </comment>
    <comment ref="L261" authorId="0">
      <text>
        <r>
          <rPr>
            <sz val="10"/>
            <rFont val="Arial"/>
            <family val="2"/>
          </rPr>
          <t>10 mA</t>
        </r>
      </text>
    </comment>
    <comment ref="N262" authorId="0">
      <text>
        <r>
          <rPr>
            <sz val="10"/>
            <rFont val="Arial"/>
            <family val="2"/>
          </rPr>
          <t>1kHz</t>
        </r>
      </text>
    </comment>
  </commentList>
</comments>
</file>

<file path=xl/sharedStrings.xml><?xml version="1.0" encoding="utf-8"?>
<sst xmlns="http://schemas.openxmlformats.org/spreadsheetml/2006/main" count="4194" uniqueCount="882">
  <si>
    <t>Product</t>
  </si>
  <si>
    <t>Datasheet</t>
  </si>
  <si>
    <t>Description</t>
  </si>
  <si>
    <t>Compliance</t>
  </si>
  <si>
    <t>Status</t>
  </si>
  <si>
    <t>Output</t>
  </si>
  <si>
    <t>Polarity</t>
  </si>
  <si>
    <t>VO (V)</t>
  </si>
  <si>
    <t>IO Typ (A)</t>
  </si>
  <si>
    <t>VI Min (V)</t>
  </si>
  <si>
    <t>VI Max (V)</t>
  </si>
  <si>
    <t>VDO Typ (V)</t>
  </si>
  <si>
    <t>Iq Typ (mA)</t>
  </si>
  <si>
    <t>PSRR (dB)</t>
  </si>
  <si>
    <t>Noise (µVrms)</t>
  </si>
  <si>
    <t>Enable</t>
  </si>
  <si>
    <t>PowerGood</t>
  </si>
  <si>
    <t>Package Type</t>
  </si>
  <si>
    <t>LDO Regulator, 150 mA, High PSRR, High Accuracy</t>
  </si>
  <si>
    <t>Pb-free
Halide free</t>
  </si>
  <si>
    <t>ActiveNEW</t>
  </si>
  <si>
    <t>Single</t>
  </si>
  <si>
    <t>Positive</t>
  </si>
  <si>
    <t>1
1.2
1.8
2.5
2.8
3
3.3
3.45</t>
  </si>
  <si>
    <t>0.15</t>
  </si>
  <si>
    <t>1.7</t>
  </si>
  <si>
    <t>5.5</t>
  </si>
  <si>
    <t>0.1
0.105
0.11
0.125
0.14
0.22</t>
  </si>
  <si>
    <t>0.05</t>
  </si>
  <si>
    <t>70</t>
  </si>
  <si>
    <t>Yes</t>
  </si>
  <si>
    <t>No</t>
  </si>
  <si>
    <t>XDFN-4</t>
  </si>
  <si>
    <t>LDO Regulator, 300 mA, High PSRR</t>
  </si>
  <si>
    <t>Single
single</t>
  </si>
  <si>
    <t>0.75
0.8
0.9
1
1.05
1.1
1.15
1.2
1.25
1.3
1.35
1.5
1.6
1.8
1.85
2.1
2.2
2.4
2.5
2.6
2.7
2.8
2.85
2.9
3
3.1
3.2
3.3
3.45
3.5
3.6</t>
  </si>
  <si>
    <t>0.3</t>
  </si>
  <si>
    <t>0.13
0.135
0.14
0.145
0.15
0.155
0.16
0.165
0.17
0.185
0.19
0.245
0.26
0.285
0.365
0.38</t>
  </si>
  <si>
    <t>75</t>
  </si>
  <si>
    <t>TSOP-5 / SOT-23-5
UDFN-4</t>
  </si>
  <si>
    <t>LDO Regulator, 300 mA, Low Iq, High PSRR, High Accuracy</t>
  </si>
  <si>
    <t>1
1.05
1.1
1.2
1.5
1.8
2.5
2.8
3
3.3</t>
  </si>
  <si>
    <t>0.22
0.235
0.24
0.25
0.27
0.29
0.305
0.425
0.445
0.59
0.605
0.825
0.845</t>
  </si>
  <si>
    <t>0.05
0.05&lt;sup&gt;&lt;/sup&gt;</t>
  </si>
  <si>
    <t>60</t>
  </si>
  <si>
    <t>TSOP-5 / SOT-23-5
XDFN-4</t>
  </si>
  <si>
    <t>LDO Regulator, 500 mA, Ultra-Low Dropout, High PSRR, with Bias Rail</t>
  </si>
  <si>
    <t>0.9
1
1.05
1.1
1.15
1.2
1.25
1.3
1.5
1.8
Adj</t>
  </si>
  <si>
    <t>0.5</t>
  </si>
  <si>
    <t>0.8</t>
  </si>
  <si>
    <t>0.14</t>
  </si>
  <si>
    <t>0.08</t>
  </si>
  <si>
    <t>80</t>
  </si>
  <si>
    <t>40
50</t>
  </si>
  <si>
    <t>XDFN-6</t>
  </si>
  <si>
    <t>LDO Regulator, 700mA, Ultra Low Drop Out Bias Rail, 1% Accuracy, Fast Transient Response</t>
  </si>
  <si>
    <t>0.8
0.88
1.05
1.1
1.2</t>
  </si>
  <si>
    <t>0.7</t>
  </si>
  <si>
    <t>0.04</t>
  </si>
  <si>
    <t>40</t>
  </si>
  <si>
    <t>WLCSP6 1.4x0.8x0.33</t>
  </si>
  <si>
    <t>LDO Regulator, 1 A, Ultra-Low Dropout, with Bias Rail</t>
  </si>
  <si>
    <t>1
1.05
1.1
1.2
1.8
Adj</t>
  </si>
  <si>
    <t>1</t>
  </si>
  <si>
    <t>0.5
0.6
1
1.05
1.1
1.2
1.8</t>
  </si>
  <si>
    <t>0.035
0.35</t>
  </si>
  <si>
    <t>70
75</t>
  </si>
  <si>
    <t>35
40
48</t>
  </si>
  <si>
    <t>WLCSP-6</t>
  </si>
  <si>
    <t>1
1.05
1.2</t>
  </si>
  <si>
    <t>LDO Regulator, 250 mA,  Ultra-High PSRR, Ultra-Low Noise</t>
  </si>
  <si>
    <t>1.8
1.825
2.1
2.5
2.7
2.75
2.8
2.85
2.9
2.925
3
3.1
3.2
3.3
3.5
3.7
4.5
5
5.14</t>
  </si>
  <si>
    <t>0.25</t>
  </si>
  <si>
    <t>1.9</t>
  </si>
  <si>
    <t>0.06
0.065
0.075
0.08
0.085
0.087
0.09
0.095
0.1
0.11
0.15
0.18</t>
  </si>
  <si>
    <t>0.018</t>
  </si>
  <si>
    <t>90
98</t>
  </si>
  <si>
    <t>10</t>
  </si>
  <si>
    <t>WLCSP-4
XDFN-4</t>
  </si>
  <si>
    <t>LDO Regulator, 450 mA, Ultra-High PSRR, Ultra-Low Noise</t>
  </si>
  <si>
    <t>1.8
1.85
2.5
2.8
2.85
2.9
3
3.1
3.2
3.3
3.5
4.5
5
5.14</t>
  </si>
  <si>
    <t>0.45</t>
  </si>
  <si>
    <t>0.105
0.12
0.15
0.155
0.16
0.163
0.165
0.17
0.175
0.19
0.3</t>
  </si>
  <si>
    <t>98</t>
  </si>
  <si>
    <t>SOT-23-5
WLCSP-4
XDFN-4</t>
  </si>
  <si>
    <t>300mA LDO Regulator, Ultra-Low Noise, High PSRR with Power Good</t>
  </si>
  <si>
    <t>1.8
2.8
3
3.3
Adjustable</t>
  </si>
  <si>
    <t>1.6</t>
  </si>
  <si>
    <t>5.3</t>
  </si>
  <si>
    <t>0.11
0.113
0.115
0.155</t>
  </si>
  <si>
    <t>0.03</t>
  </si>
  <si>
    <t>85</t>
  </si>
  <si>
    <t>9</t>
  </si>
  <si>
    <t>DFNW-8
TSOP-5 / SOT-23-5
WDFN-6</t>
  </si>
  <si>
    <t>LDO Regulator, 150 mA, Ultra-Low Iq</t>
  </si>
  <si>
    <t>1.2
1.35
1.5
1.7
1.8
1.9
2.1
2.5
2.8
2.85
3
3.1
3.2
3.3
3.6</t>
  </si>
  <si>
    <t>2.2</t>
  </si>
  <si>
    <t>0.17
0.18
0.19
0.21
0.24
0.27
0.34
0.35</t>
  </si>
  <si>
    <t>0.0005</t>
  </si>
  <si>
    <t>30
38
40
41
47
57</t>
  </si>
  <si>
    <t>57
85
90
95
105
120
125
130</t>
  </si>
  <si>
    <t>SOT563-6
TSOP-5 / SOT-23-5
XDFN-4</t>
  </si>
  <si>
    <t>LDO Regulator, 50 mA, Ultra-Low Iq</t>
  </si>
  <si>
    <t>1.2
1.5
1.8
2.5
3
3.3
5
5.3</t>
  </si>
  <si>
    <t>2.5</t>
  </si>
  <si>
    <t>24</t>
  </si>
  <si>
    <t>0.23
0.25
0.26</t>
  </si>
  <si>
    <t>0.0032</t>
  </si>
  <si>
    <t>56
60</t>
  </si>
  <si>
    <t>65
75
95
115
135
140
190
199</t>
  </si>
  <si>
    <t>SC-88A / SC-70-5
TSOP-5 / SOT-23-5
XDFN-6</t>
  </si>
  <si>
    <t>LDO Regulator, 300 mA, Wide Vin, Ultra-Low Iq</t>
  </si>
  <si>
    <t>0.12</t>
  </si>
  <si>
    <t>1.2
1.5
1.8
1.8&lt;sup&gt;&lt;/sup&gt;
2.5
3
3.3
5
Adj</t>
  </si>
  <si>
    <t>0.24
0.27
0.29
0.3
0.32
0.7
1
1.3</t>
  </si>
  <si>
    <t>0.004</t>
  </si>
  <si>
    <t>36
45
48
75
90
99
150</t>
  </si>
  <si>
    <t>TSOT-23-5
WDFN-6</t>
  </si>
  <si>
    <t>LDO Regulator, 1.5 A, Ultra-Low Dropout, High PSRR, Low Noise</t>
  </si>
  <si>
    <t>AEC Qualified
PPAP Capable
Pb-free
Halide free</t>
  </si>
  <si>
    <t>0.75
Adj</t>
  </si>
  <si>
    <t>1.5</t>
  </si>
  <si>
    <t>0.75
0.8</t>
  </si>
  <si>
    <t>0.06</t>
  </si>
  <si>
    <t>1.2</t>
  </si>
  <si>
    <t>19
20</t>
  </si>
  <si>
    <t>DFN-10
DFNW-10</t>
  </si>
  <si>
    <t>LDO Regulator, 300 mA, Low Dropout, Low Iq, High PSRR</t>
  </si>
  <si>
    <t>Dual</t>
  </si>
  <si>
    <t>1.2
1.5
1.8
2.5
2.8
3
3.3</t>
  </si>
  <si>
    <t>5.25</t>
  </si>
  <si>
    <t>0.14
0.15
0.16
0.2
0.335
0.395
0.55</t>
  </si>
  <si>
    <t>0.055
0.55</t>
  </si>
  <si>
    <t>DFN-10
WDFN-6</t>
  </si>
  <si>
    <t>0.24</t>
  </si>
  <si>
    <t>1.8
2.8
2.9
Adjustable</t>
  </si>
  <si>
    <t>0.114
0.115
0.155</t>
  </si>
  <si>
    <t>DFNW-8
TSOP-5 / SOT-23-5
WDFNW-6</t>
  </si>
  <si>
    <t>LDO Regulator, 500 mA, Low Dropout, Ultra-Low Iq, Ultra-High PSRR, Ultra-Low Noise</t>
  </si>
  <si>
    <t>3.3</t>
  </si>
  <si>
    <t>0.19</t>
  </si>
  <si>
    <t>0.012</t>
  </si>
  <si>
    <t>8.5</t>
  </si>
  <si>
    <t>DFNW-8</t>
  </si>
  <si>
    <t>LDO Regulator, 500 mA, High PSRR, with Enable</t>
  </si>
  <si>
    <t>0.75
0.85
0.9
1.1
1.2
1.5
1.8
2.5
2.8
3.3
75</t>
  </si>
  <si>
    <t>0.11
0.13
0.2
0.295
-</t>
  </si>
  <si>
    <t>54</t>
  </si>
  <si>
    <t>WDFNW-8
XDFN-4</t>
  </si>
  <si>
    <t>1.2A LDO Regulator, Low Dropout Voltage, Low Noise with Power Good Output</t>
  </si>
  <si>
    <t>0.28</t>
  </si>
  <si>
    <t>1.2
1.8
3.3</t>
  </si>
  <si>
    <t>0.15
0.2
0.325</t>
  </si>
  <si>
    <t>15</t>
  </si>
  <si>
    <t>DFNW-6
WDFN-6</t>
  </si>
  <si>
    <t>3 A, LDO Regulator with Bias Rail, Ultra-Low Noise, Very Low Dropout and Programmable Soft-Start</t>
  </si>
  <si>
    <t/>
  </si>
  <si>
    <t>Product Preview</t>
  </si>
  <si>
    <t>1
1.015
1.8</t>
  </si>
  <si>
    <t>3</t>
  </si>
  <si>
    <t>0.105</t>
  </si>
  <si>
    <t>1.3</t>
  </si>
  <si>
    <t>6</t>
  </si>
  <si>
    <t>QFNW-20</t>
  </si>
  <si>
    <t>LDO Regulator, 300 mA, 13V, Adjustable</t>
  </si>
  <si>
    <t>0.4</t>
  </si>
  <si>
    <t>Active</t>
  </si>
  <si>
    <t>Adj</t>
  </si>
  <si>
    <t>13</t>
  </si>
  <si>
    <t>0.16</t>
  </si>
  <si>
    <t>52</t>
  </si>
  <si>
    <t>TDFN-8</t>
  </si>
  <si>
    <t>LDO Regulator, 500 mA, 13V, Adjustable</t>
  </si>
  <si>
    <t>LDO Regulator, 300 mA, with Quick Start</t>
  </si>
  <si>
    <t>2.3</t>
  </si>
  <si>
    <t>0.18</t>
  </si>
  <si>
    <t>64</t>
  </si>
  <si>
    <t>45</t>
  </si>
  <si>
    <t>TSOT-23-5</t>
  </si>
  <si>
    <t>LDO Regulator, 500 mA, with Quick Start</t>
  </si>
  <si>
    <t>0.32</t>
  </si>
  <si>
    <t>3.3
Adj</t>
  </si>
  <si>
    <t>0.085</t>
  </si>
  <si>
    <t>LDO Regulator, 1 A, Adjustable</t>
  </si>
  <si>
    <t>0.5
5
Adj</t>
  </si>
  <si>
    <t>0.275</t>
  </si>
  <si>
    <t>42</t>
  </si>
  <si>
    <t>UDFN-8</t>
  </si>
  <si>
    <t>1.8</t>
  </si>
  <si>
    <t>67</t>
  </si>
  <si>
    <t>DPAK-5
WDFN-6</t>
  </si>
  <si>
    <t>LDO Regulator, 200 mA, with Tracking and Enable</t>
  </si>
  <si>
    <t>Tracking</t>
  </si>
  <si>
    <t>0.2</t>
  </si>
  <si>
    <t>4.5</t>
  </si>
  <si>
    <t>26</t>
  </si>
  <si>
    <t>0.35</t>
  </si>
  <si>
    <t>0.075</t>
  </si>
  <si>
    <t>D&lt;sup&gt;2&lt;/sup&gt;PAK-5
DPAK-5
SOIC-8</t>
  </si>
  <si>
    <t>LDO Regulator, 5 V, Dual Output, Micropower, with Reset and Enable</t>
  </si>
  <si>
    <t>5</t>
  </si>
  <si>
    <t>-16</t>
  </si>
  <si>
    <t>D&lt;sup&gt;2&lt;/sup&gt;PAK-7</t>
  </si>
  <si>
    <t>LDO Regulator, 180 mA, Low Vout, with Power Good</t>
  </si>
  <si>
    <t>2.7</t>
  </si>
  <si>
    <t>0.09</t>
  </si>
  <si>
    <t>50</t>
  </si>
  <si>
    <t>30</t>
  </si>
  <si>
    <t>DFN-6
SOT-23-5</t>
  </si>
  <si>
    <t>LDO Regulator, 2 A, 12 V</t>
  </si>
  <si>
    <t>Pb-free</t>
  </si>
  <si>
    <t>12</t>
  </si>
  <si>
    <t>3.8</t>
  </si>
  <si>
    <t>35</t>
  </si>
  <si>
    <t>TO-220-4 FullPak</t>
  </si>
  <si>
    <t>LDO Regulator, 1 A, 5 to 15V, with Fixed Output</t>
  </si>
  <si>
    <t>5
15</t>
  </si>
  <si>
    <t>55</t>
  </si>
  <si>
    <t>LDO Regulator, 100 mA, Ultra-High PSRR</t>
  </si>
  <si>
    <t>5
Adj</t>
  </si>
  <si>
    <t>0.1</t>
  </si>
  <si>
    <t>90</t>
  </si>
  <si>
    <t>700</t>
  </si>
  <si>
    <t>No
Yes</t>
  </si>
  <si>
    <t>D&lt;sup&gt;2&lt;/sup&gt;PAK-3
D&lt;sup&gt;2&lt;/sup&gt;PAK-5
DPAK-3
SOIC-8
TO-220-3
TO-220-5
TO-92</t>
  </si>
  <si>
    <t>Linear Voltage Regulator, 1.5 A, High PSRR, Adjustable, Positive</t>
  </si>
  <si>
    <t>2.8
2.9</t>
  </si>
  <si>
    <t>2.25</t>
  </si>
  <si>
    <t>D&lt;sup&gt;2&lt;/sup&gt;PAK-3
TO-220-3</t>
  </si>
  <si>
    <t>Linear Voltage Regulator, 100 mA, High PSRR, Adjustable, Positive</t>
  </si>
  <si>
    <t>Pb-free
Halide free
AEC Qualified
PPAP Capable</t>
  </si>
  <si>
    <t>2.8</t>
  </si>
  <si>
    <t>SOIC-8
TO-92</t>
  </si>
  <si>
    <t>Linear Voltage Regulator, 500 mA, High PSRR, Adjustable, Positive</t>
  </si>
  <si>
    <t>2.8
3.1</t>
  </si>
  <si>
    <t>2.1</t>
  </si>
  <si>
    <t>DPAK-3
SOT-223-4 / TO-261-4D
TO-220-3</t>
  </si>
  <si>
    <t>Linear Voltage Regulator, 1.5 A, High PSRR, Adjustable, Negative</t>
  </si>
  <si>
    <t>Negative</t>
  </si>
  <si>
    <t>2.9</t>
  </si>
  <si>
    <t>-40</t>
  </si>
  <si>
    <t>2.5
2.7</t>
  </si>
  <si>
    <t>77</t>
  </si>
  <si>
    <t>LDO Regulator, 100 mA, Low Power</t>
  </si>
  <si>
    <t>3
3.3
5</t>
  </si>
  <si>
    <t>3.1</t>
  </si>
  <si>
    <t>0.093</t>
  </si>
  <si>
    <t>48</t>
  </si>
  <si>
    <t>56</t>
  </si>
  <si>
    <t>DPAK-3
TO-92</t>
  </si>
  <si>
    <t>LDO Regulator, 100 mA, 30V, Micropower, with Shutdown</t>
  </si>
  <si>
    <t>3
3.3
Adj</t>
  </si>
  <si>
    <t>Micro8™
PDIP-8
SOIC-8</t>
  </si>
  <si>
    <t>LDO Regulator, 100 mA, with Error Flag Outputs</t>
  </si>
  <si>
    <t>0.6</t>
  </si>
  <si>
    <t>SOIC-8</t>
  </si>
  <si>
    <t>LDO Regulator, Multiple Output Currents, Quad Output</t>
  </si>
  <si>
    <t>Quad</t>
  </si>
  <si>
    <t>5
8
Adj</t>
  </si>
  <si>
    <t>0.2
0.3
1.3</t>
  </si>
  <si>
    <t>7.5</t>
  </si>
  <si>
    <t>16</t>
  </si>
  <si>
    <t>0.15
0.3
0.35
0.5
0.7
1
2.5</t>
  </si>
  <si>
    <t>HZIP-15J</t>
  </si>
  <si>
    <t>LDO Regulator, 4-Channel</t>
  </si>
  <si>
    <t>3.3
5
8
8.5</t>
  </si>
  <si>
    <t>0.3
0.4
0.5
1.1</t>
  </si>
  <si>
    <t>7</t>
  </si>
  <si>
    <t>0.6
1
1.5</t>
  </si>
  <si>
    <t>HZIP-15</t>
  </si>
  <si>
    <t>LDO Regulator, 5-Channel, with 2 High-Side Switches</t>
  </si>
  <si>
    <t>Penta</t>
  </si>
  <si>
    <t>3.3
6
Adj</t>
  </si>
  <si>
    <t>0.3
0.35
1.5</t>
  </si>
  <si>
    <t>0.25
0.4
2.6
2.8</t>
  </si>
  <si>
    <t>3.3
5
8
Adj</t>
  </si>
  <si>
    <t>0.25
0.45
1.3</t>
  </si>
  <si>
    <t>0.25
0.3
0.35
0.5
0.7
1
1.9</t>
  </si>
  <si>
    <t>3.3
5
6
7
8
8.5
9
10.5
12</t>
  </si>
  <si>
    <t>0.3
0.4
1.5</t>
  </si>
  <si>
    <t>0.07
0.25
0.3
0.35
0.5
0.7
1
1.9</t>
  </si>
  <si>
    <t>Linear Voltage Regulator, 5-Channel, with 2 High-Side Switches</t>
  </si>
  <si>
    <t>3.3
5
6
7
8
8.5
9
10.5
11.5</t>
  </si>
  <si>
    <t>0.25
0.3
0.35
0.45
1.3</t>
  </si>
  <si>
    <t>0.25
0.3
0.45
0.5
0.6
0.9
1.1</t>
  </si>
  <si>
    <t>0.065</t>
  </si>
  <si>
    <t>Linear Voltage Regulator, 3-Channel, with 6 High-Side Switches</t>
  </si>
  <si>
    <t>Triple</t>
  </si>
  <si>
    <t>5
9
9.85</t>
  </si>
  <si>
    <t>0.3
0.5</t>
  </si>
  <si>
    <t>6.5</t>
  </si>
  <si>
    <t>1
1.25</t>
  </si>
  <si>
    <t>5
7.6
8.1
8.45
9</t>
  </si>
  <si>
    <t>0.3
0.5
0.8</t>
  </si>
  <si>
    <t>0.2
0.3
0.35
0.4
0.7
0.8
1
1.3</t>
  </si>
  <si>
    <t>Linear Voltage Regulator, 6-Channel, with High-Side Switch</t>
  </si>
  <si>
    <t>Hex</t>
  </si>
  <si>
    <t>3.3
5
8
8.5
Adj</t>
  </si>
  <si>
    <t>0.2
0.3
0.8
1</t>
  </si>
  <si>
    <t>Linear Voltage Regulator, 100 mA, 5 V, Supervisory Circuit</t>
  </si>
  <si>
    <t>2</t>
  </si>
  <si>
    <t>65</t>
  </si>
  <si>
    <t>-</t>
  </si>
  <si>
    <t>SOIC-16W</t>
  </si>
  <si>
    <t>LDO Regulator, 800 mA</t>
  </si>
  <si>
    <t>3.3
3.5
5
12
Adj</t>
  </si>
  <si>
    <t>20</t>
  </si>
  <si>
    <t>1.1</t>
  </si>
  <si>
    <t>DPAK-3
SOIC-8
SOT-223-4 / TO-261-4D
TO-220-3</t>
  </si>
  <si>
    <t>2.5
3
3.3
5</t>
  </si>
  <si>
    <t>2.6</t>
  </si>
  <si>
    <t>0.26</t>
  </si>
  <si>
    <t>0.125</t>
  </si>
  <si>
    <t>46</t>
  </si>
  <si>
    <t>DFN-8
DPAK-3
SOIC-8
SOT-223-4 / TO-261-4D</t>
  </si>
  <si>
    <t>LDO Regulator, 300 mA, High PSRR, with On/Off Control</t>
  </si>
  <si>
    <t>1.8
2.5
3
3.3
5</t>
  </si>
  <si>
    <t>SOIC-8
SOT-223-4 / TO-261-4
SOT-223-4 / TO-261-4D</t>
  </si>
  <si>
    <t>LDO Regulator, 80 mA, 1 V, High PSRR, Low Noise, with On/Off Control</t>
  </si>
  <si>
    <t>2.5
2.8
2.9
3
5</t>
  </si>
  <si>
    <t>TSOP-5 / SOT-23-5</t>
  </si>
  <si>
    <t>LDO Regulator, 80 mA, 1 V, Dual Output, High PSRR, Low Noise, with On/Off Control</t>
  </si>
  <si>
    <t>2.5
2.8
3</t>
  </si>
  <si>
    <t>7
12</t>
  </si>
  <si>
    <t>Micro8™</t>
  </si>
  <si>
    <t>LDO Regulator, 800 mA, 2.85 V, SCSI-2 Active Terminator</t>
  </si>
  <si>
    <t>2.85</t>
  </si>
  <si>
    <t>4</t>
  </si>
  <si>
    <t>Linear Voltage Regulator, 1 A, 5 to 24 V, Positive</t>
  </si>
  <si>
    <t>5
6
8
9
12
15
18
24</t>
  </si>
  <si>
    <t>7
8
10
11
14
17
20
26</t>
  </si>
  <si>
    <t>35
40</t>
  </si>
  <si>
    <t>3.2
3.3
3.4
3.5
3.6</t>
  </si>
  <si>
    <t>54
57
58
60
61
62
65
68
80</t>
  </si>
  <si>
    <t>10
150</t>
  </si>
  <si>
    <t>D&lt;sup&gt;2&lt;/sup&gt;PAK-3
DPAK-3
TO-220-3</t>
  </si>
  <si>
    <t>Linear Voltage Regulator, 100 mA, 5 to 24 V, Positive</t>
  </si>
  <si>
    <t>5
8
9
12
15
18
24</t>
  </si>
  <si>
    <t>0.1
100</t>
  </si>
  <si>
    <t>6.7
9.7
10.7
13.7
16.7
19.7
25.7</t>
  </si>
  <si>
    <t>30
35
40</t>
  </si>
  <si>
    <t>3
3.1
4.2
4.4</t>
  </si>
  <si>
    <t>39
42
45
48
49
57</t>
  </si>
  <si>
    <t>40
60
80
90
150
200</t>
  </si>
  <si>
    <t>SOIC-8
SOT-89-3
TO-92</t>
  </si>
  <si>
    <t>LDO Regulator, 80 mA, Ultra-Low Iq</t>
  </si>
  <si>
    <t>1.5
1.8
2.5
2.7
2.8
3
3.3
4
5</t>
  </si>
  <si>
    <t>0.0011</t>
  </si>
  <si>
    <t>89</t>
  </si>
  <si>
    <t>Linear Voltage Regulator, 500 mA, 5 to 24 V, High PSRR, Positive</t>
  </si>
  <si>
    <t>5
6
8
9
12
15
18
20
24</t>
  </si>
  <si>
    <t>7
8
10
11
14
17
20
22
26</t>
  </si>
  <si>
    <t>3.2</t>
  </si>
  <si>
    <t>70
80</t>
  </si>
  <si>
    <t>40
45
52
75
90
100
110
170</t>
  </si>
  <si>
    <t>DPAK-3
TO-220-3</t>
  </si>
  <si>
    <t>Linear Voltage Regulator, 1 A, 5 V, Negative</t>
  </si>
  <si>
    <t>-24
-18
-15
-12
-8
-6
-5.2
-5
1.3</t>
  </si>
  <si>
    <t>-25.3
-19.3
-16.3
-13.3
-9.3
-7.3
-6.5
-6.3</t>
  </si>
  <si>
    <t>-40
-35</t>
  </si>
  <si>
    <t>4.3
4.4
4.5
4.6</t>
  </si>
  <si>
    <t>56
59
60
61
62
65
70</t>
  </si>
  <si>
    <t>40
45
52
75
90
110
170</t>
  </si>
  <si>
    <t>Linear Voltage Regulator, 100 mA, 5 V, Negative</t>
  </si>
  <si>
    <t>-24
-18
-15
-12
-5</t>
  </si>
  <si>
    <t>-25.7
-19.7
-16.7
-13.7
-6.7</t>
  </si>
  <si>
    <t>-40
-35
-30
-5</t>
  </si>
  <si>
    <t>49</t>
  </si>
  <si>
    <t>LDO Regulator, 500 mA, 5 V, Negative</t>
  </si>
  <si>
    <t>-15
-12
-8
-5</t>
  </si>
  <si>
    <t>-16.1
-13.1
-9.1
-6.1</t>
  </si>
  <si>
    <t>-35</t>
  </si>
  <si>
    <t>4.3</t>
  </si>
  <si>
    <t>66</t>
  </si>
  <si>
    <t>LDO Regulator, 150 mA, High PSRR</t>
  </si>
  <si>
    <t>0.9
1
1.05
1.1
1.2
1.25
1.3
1.5
1.6
1.8
1.85
2.1
2.2
2.4
2.5
2.6
2.7
2.8
2.85
3
3.1
3.2
3.3
3.45
3.5
3.6</t>
  </si>
  <si>
    <t>0.06
0.065
0.067
0.07
0.072
0.075
0.08
0.085
0.087
0.09
0.095
0.1
0.12
0.17
0.18</t>
  </si>
  <si>
    <t>UDFN-4</t>
  </si>
  <si>
    <t>LDO Regulator, 200 mA, Low Vin, Ultra-High PSRR</t>
  </si>
  <si>
    <t>0.6
0.8
0.85
1
1.05
1.1
1.2
1.8
2.8</t>
  </si>
  <si>
    <t>0.045
0.058
0.064
0.107
0.11
0.119
0.125
0.137
0.149
0.15
0.162
0.23
0.245
0.27
0.285
0.45
0.47
0.74</t>
  </si>
  <si>
    <t>0.02
0.02&lt;sup&gt;&lt;/sup&gt;</t>
  </si>
  <si>
    <t>95</t>
  </si>
  <si>
    <t>8.8</t>
  </si>
  <si>
    <t>LDO Regulator, 1 A, Fixed and Adjustable, Positive</t>
  </si>
  <si>
    <t>1.5
1.8
2
2.5
2.85
3.3
5
12
Adj</t>
  </si>
  <si>
    <t>2.4</t>
  </si>
  <si>
    <t>3.6
4.3
4.5
5.2
5.5
6</t>
  </si>
  <si>
    <t>54
61
64
68
70
72
73</t>
  </si>
  <si>
    <t>45
54
60
75
85.5
99
150
360
-</t>
  </si>
  <si>
    <t>DPAK-3
SOT-223-4 / TO-261-4</t>
  </si>
  <si>
    <t>1.5
2.5
3.3
5
Adj</t>
  </si>
  <si>
    <t>18</t>
  </si>
  <si>
    <t>0.55</t>
  </si>
  <si>
    <t>SOT-223-4 / TO-261-4</t>
  </si>
  <si>
    <t>LDO Regulator, 150 mA, Ultra-Low Dropout, High PSRR, with Bias Rail</t>
  </si>
  <si>
    <t>0.8
1.05
1.1
1.15
1.2
1.5
1.8
2.1</t>
  </si>
  <si>
    <t>6.3</t>
  </si>
  <si>
    <t>0.037</t>
  </si>
  <si>
    <t>LDO Regualator, 150 mA, Ultra-Low Dropout, High PSRR, with Bias Rail</t>
  </si>
  <si>
    <t>1.4
1.45
1.6
1.65
1.7
1.73
1.75
1.85</t>
  </si>
  <si>
    <t>LDO Regulator, 300 mA, Ultra-Low Dropout, High PSRR, with Bias Rail</t>
  </si>
  <si>
    <t>0.8
0.9
1
1.05
1.1
1.15
1.2
1.5
1.8
2.1</t>
  </si>
  <si>
    <t>LDO Regulator, 500 mA, Ultra-Low Dropout, with Bias Rail</t>
  </si>
  <si>
    <t>0.8
0.9
1
1.05
1.1
1.2
1.35
1.5
1.8</t>
  </si>
  <si>
    <t>LDO Regulator, 500 mA, Ultra-Low Dropout, Ultra-High PSRR, with Bias Rail</t>
  </si>
  <si>
    <t>0.053</t>
  </si>
  <si>
    <t>0.035</t>
  </si>
  <si>
    <t>28.7</t>
  </si>
  <si>
    <t>WDFN-6</t>
  </si>
  <si>
    <t>LDO Regulator, 700 mA, Ultra-Low Dropout, with Bias Rail</t>
  </si>
  <si>
    <t>0.45
1.05
1.1
1.2
Adj</t>
  </si>
  <si>
    <t>0.45
0.5
1.05
1.1
1.2</t>
  </si>
  <si>
    <t>LDO Regulator, 150 mA, Ultra-Low Dropout, Low Noise</t>
  </si>
  <si>
    <t>1.8
2.8
3
3.3</t>
  </si>
  <si>
    <t>0.125
0.255</t>
  </si>
  <si>
    <t>0.045</t>
  </si>
  <si>
    <t>17</t>
  </si>
  <si>
    <t>LDO Regulator, 300 mA, Low Dropout, High PSRR</t>
  </si>
  <si>
    <t>1.8
2.5
2.6
2.7
2.8
2.85
3.2</t>
  </si>
  <si>
    <t>0.16
0.17
0.175
0.18
0.19
0.3</t>
  </si>
  <si>
    <t>WLCSP-4</t>
  </si>
  <si>
    <t>LDO Regulator, 300 mA/300 mA, Dual Output, High PSRR</t>
  </si>
  <si>
    <t>0.7
0.75
1.8
2.8
3.3</t>
  </si>
  <si>
    <t>0.21
0.37</t>
  </si>
  <si>
    <t>LDO Regulator, 150 mA, Dual Output, Low Iq, High PSRR</t>
  </si>
  <si>
    <t>1.2
1.5
1.8
2.8
3
3.3</t>
  </si>
  <si>
    <t>0.14
0.15
0.16
0.27
0.37</t>
  </si>
  <si>
    <t>LDO Regulator, 130 mA, Dual Output, Low Iq, High PSRR, with Foldback</t>
  </si>
  <si>
    <t>1.8
3.3</t>
  </si>
  <si>
    <t>0.13</t>
  </si>
  <si>
    <t>0.13
0.265</t>
  </si>
  <si>
    <t>LDO Regulator, 300 mA, Dual Output,  Low Dropout, Low Iq, High PSRR</t>
  </si>
  <si>
    <t>0.22</t>
  </si>
  <si>
    <t>1
1.5
1.8
2.7
2.8
2.85
2.9
3
3.1
3.3</t>
  </si>
  <si>
    <t>0.14
0.145
0.15
0.155
0.16
0.165
0.335
0.36</t>
  </si>
  <si>
    <t>0.055</t>
  </si>
  <si>
    <t>XDFN-8</t>
  </si>
  <si>
    <t xml:space="preserve">LDO Regulator, 500 mA/250 mA, Dual Output, Ultra-Low Dropout, Low Iq, Ultra-Low Noise </t>
  </si>
  <si>
    <t>1
1.05
1.1
1.2
2.8</t>
  </si>
  <si>
    <t>0.25
0.5</t>
  </si>
  <si>
    <t>0.01
0.08</t>
  </si>
  <si>
    <t>8.5
40</t>
  </si>
  <si>
    <t>LDO Regulator, 250 mA, Ultra-High PSRR, Ultra-Low Noise</t>
  </si>
  <si>
    <t>1.2
1.3
1.5
1.8
1.825
1.9
2.5
2.6
2.7
2.75
2.8
2.85
2.9
2.925
3
3.3
5</t>
  </si>
  <si>
    <t>0.075
0.08
0.09
0.095
0.1
0.105
0.11
0.175
0.18
0.9</t>
  </si>
  <si>
    <t>92</t>
  </si>
  <si>
    <t>LDO Regulator, 700 mA,  Ultra-Low Iq, Ultra-High PSRR, Ultra-Low Noise</t>
  </si>
  <si>
    <t>1.8
2.8
2.85
2.95
3
3.3
3.5</t>
  </si>
  <si>
    <t>0.21</t>
  </si>
  <si>
    <t>LDO Regulator, Ultra-Low 50nA Iq, with Dual Power Mode, 80mA</t>
  </si>
  <si>
    <t>0.6
0.75
0.8
1
1.2
1.6
1.65
1.7
1.75
1.8
2.75
2.8
3.1
3.25
3.3</t>
  </si>
  <si>
    <t>0.012
0.013
0.017
0.044
0.045
0.06
0.075</t>
  </si>
  <si>
    <t>0.00005</t>
  </si>
  <si>
    <t>LDO Regulator, 500 mA, Ultra-Low Dropout, High PSRR, with Enable</t>
  </si>
  <si>
    <t>1
1.2
1.8
2.8
3
3.3</t>
  </si>
  <si>
    <t>1.4</t>
  </si>
  <si>
    <t>0.1
0.11
0.13
0.2
0.41</t>
  </si>
  <si>
    <t>40
48
54
56
60
66</t>
  </si>
  <si>
    <t>LDO Regulator, 500 mA, Low-Dropout, High PSRR, Low Iq</t>
  </si>
  <si>
    <t>1.5
1.8
3.3</t>
  </si>
  <si>
    <t>0.11
0.2
0.295</t>
  </si>
  <si>
    <t>LDO Regulator, 1 A, Ultra-Low Dropout, High PSRR, with Enable</t>
  </si>
  <si>
    <t>0.8
1.2
1.5
1.75
1.8
1.85
2.5
2.8
2.95
3
3.3
3.5
3.9</t>
  </si>
  <si>
    <t>0.086
0.092
0.095
0.1
0.102
0.11
0.12
0.17
0.175
0.18
0.25
0.405</t>
  </si>
  <si>
    <t>DFN-12
XDFN-8</t>
  </si>
  <si>
    <t>1.2A Low Iq, Low Dropout Voltage Regulator, Low Noise with Power Good Output</t>
  </si>
  <si>
    <t>1.2
3.3</t>
  </si>
  <si>
    <t>0.15
0.325</t>
  </si>
  <si>
    <t>LDO Regulator, 500 mA, Low Iq</t>
  </si>
  <si>
    <t>0.34</t>
  </si>
  <si>
    <t>38</t>
  </si>
  <si>
    <t>LDO Regulator, 500 mA, Ultra-High Accuracy</t>
  </si>
  <si>
    <t>1.5
1.8
2.5
2.8
2.85
3
3.3
5
Adj</t>
  </si>
  <si>
    <t>0.34
1.13
1.43</t>
  </si>
  <si>
    <t>31</t>
  </si>
  <si>
    <t>DFN-10
Micro8™</t>
  </si>
  <si>
    <t>LDO Regulator, 500 mA, Low Iq, with Power Good</t>
  </si>
  <si>
    <t>1.8
2.5
3.3
5
Adj</t>
  </si>
  <si>
    <t>0.23</t>
  </si>
  <si>
    <t>33
35
46
58</t>
  </si>
  <si>
    <t>DFN-10</t>
  </si>
  <si>
    <t>LDO Regulator, 150 mA, High PSRR, Low Noise</t>
  </si>
  <si>
    <t>0.038</t>
  </si>
  <si>
    <t>SC-82AB-4</t>
  </si>
  <si>
    <t>LDO Regulator, 300 mA, High PSRR, with Reverse Current Protection</t>
  </si>
  <si>
    <t>3.5</t>
  </si>
  <si>
    <t>0.75</t>
  </si>
  <si>
    <t>0.006</t>
  </si>
  <si>
    <t>SOT-23-5</t>
  </si>
  <si>
    <t>LDO Regulator, 80 mA, Dual Output, Ultra-Low Dropout, High PSRR</t>
  </si>
  <si>
    <t>1.8
3.5</t>
  </si>
  <si>
    <t>LDO Regulator, 150 mA, Low Dropout, High PSRR, Low Noise</t>
  </si>
  <si>
    <t>0.29</t>
  </si>
  <si>
    <t>LDO Regulator, 150 mA, Low Dropout, Low Noise</t>
  </si>
  <si>
    <t>1.8
1.85
2.5
2.6
2.7
2.8
3
3.3
5</t>
  </si>
  <si>
    <t>0.12
0.15
0.165
0.17
0.18
0.19
0.27</t>
  </si>
  <si>
    <t>0.175
0.18
0.185
0.195
0.21</t>
  </si>
  <si>
    <t>62</t>
  </si>
  <si>
    <t>DFN-6
TSOP-5 / SOT-23-5</t>
  </si>
  <si>
    <t>LDO Regulator, 80 mA, Low Iq</t>
  </si>
  <si>
    <t>1.5
1.8
2.5
2.7
2.8
2.9
3
3.1
3.3
3.4
3.5
3.6
3.7
5</t>
  </si>
  <si>
    <t>3.4</t>
  </si>
  <si>
    <t>0.6
0.7
0.85
1
1.3
1.5</t>
  </si>
  <si>
    <t>180</t>
  </si>
  <si>
    <t>SC-88A / SC-70-5
TSOP-5 / SOT-23-5</t>
  </si>
  <si>
    <t>LDO Regulator, 50 mA, High PSRR, Low Noise, with Fast Turn On</t>
  </si>
  <si>
    <t>1.5
1.8
2.5
2.8
3
3.3</t>
  </si>
  <si>
    <t>0.155</t>
  </si>
  <si>
    <t>39</t>
  </si>
  <si>
    <t>SC-88A / SC-70-5
WDFN-6</t>
  </si>
  <si>
    <t>LDO Regulator, 150 mA, Ultra-Low Dropout, Low Iq</t>
  </si>
  <si>
    <t>1.5
1.8
2.5
2.7
2.8
3
3.3
5</t>
  </si>
  <si>
    <t>0.075
0.09
0.1
0.11
0.16
0.245</t>
  </si>
  <si>
    <t>110</t>
  </si>
  <si>
    <t>LDO Regulator, 80 mA, Low Dropout, Low Iq</t>
  </si>
  <si>
    <t>1.3
1.5
1.8
2.2
2.5
2.7
2.8
3
3.1
3.3
5</t>
  </si>
  <si>
    <t>0.12
0.16
0.17
0.18
0.2
0.22
0.24
0.35
0.45
0.52</t>
  </si>
  <si>
    <t>SC-88A / SC-70-5</t>
  </si>
  <si>
    <t>Preciscion Voltage Reference, 20 mA, Low Iq, High PSRR, Low Noise</t>
  </si>
  <si>
    <t>0.02</t>
  </si>
  <si>
    <t>4.2</t>
  </si>
  <si>
    <t>0.9</t>
  </si>
  <si>
    <t>SOT-23-3</t>
  </si>
  <si>
    <t>LDO Regulator, 500 mA, 1.25 to 5 V, High PSRR, Low Iq, Adjustable</t>
  </si>
  <si>
    <t>1.5
3.3
5
Adj</t>
  </si>
  <si>
    <t>0.23
1</t>
  </si>
  <si>
    <t>DPAK-5
SOIC-8</t>
  </si>
  <si>
    <t>LDO Regulator, 500 mA, 1.25 to 5 V, High PSRR, Adjustable</t>
  </si>
  <si>
    <t>1.5
3.3
5</t>
  </si>
  <si>
    <t>0.3
1</t>
  </si>
  <si>
    <t>DPAK-3</t>
  </si>
  <si>
    <t>LDO Regulator, 250 mA, Dual Output, Low Noise</t>
  </si>
  <si>
    <t>3.7</t>
  </si>
  <si>
    <t>0.37</t>
  </si>
  <si>
    <t>DPAK-5</t>
  </si>
  <si>
    <t>LDO Regulator, 150 mA, Ultra-Low Dropout, Ultra-Low Iq</t>
  </si>
  <si>
    <t>1.5
1.8
2.5
2.7
2.8
2.9
3
3.1
3.2
3.3
5</t>
  </si>
  <si>
    <t>0.04
0.13</t>
  </si>
  <si>
    <t>0.0028</t>
  </si>
  <si>
    <t>1.5
1.8
2.1
2.5
2.7
2.8
3
3.3
3.5
5</t>
  </si>
  <si>
    <t>0.14
0.19
0.2
0.23
0.25
0.4
0.55</t>
  </si>
  <si>
    <t>0.0025</t>
  </si>
  <si>
    <t>100</t>
  </si>
  <si>
    <t>LDO Regulator, 1.5 A, High PSRR, with Fast Transient Resoponse</t>
  </si>
  <si>
    <t>1.2
1.5
2.8
3
3.3
Adj</t>
  </si>
  <si>
    <t>28</t>
  </si>
  <si>
    <t>D&lt;sup&gt;2&lt;/sup&gt;PAK-3
D&lt;sup&gt;2&lt;/sup&gt;PAK-5
DFN-6</t>
  </si>
  <si>
    <t>LDO Regulator, 1.5 A, Ultra-High PSRR, with Fast Transient Resoponse</t>
  </si>
  <si>
    <t>1.2
1.8
2.5</t>
  </si>
  <si>
    <t>37</t>
  </si>
  <si>
    <t>LDO Regulator, 1 A, Low Noise, with Enable</t>
  </si>
  <si>
    <t>1.2
1.5
1.8
2.5
2.8
3
3.3
Adj</t>
  </si>
  <si>
    <t>DFN-6
DPAK-5</t>
  </si>
  <si>
    <t>LDO Regulator, 2 A, Low Noise, with Enable</t>
  </si>
  <si>
    <t>D&lt;sup&gt;2&lt;/sup&gt;PAK-5
DFN-8</t>
  </si>
  <si>
    <t>LDO Regulator, 3 A, Low Noise, with Enable</t>
  </si>
  <si>
    <t>1.5
1.8
Adj</t>
  </si>
  <si>
    <t>D&lt;sup&gt;2&lt;/sup&gt;PAK-5</t>
  </si>
  <si>
    <t>LDO Regulator, 150 mA, Ultra-Low Iq, Low Output</t>
  </si>
  <si>
    <t>0.8
0.9
1
1.2</t>
  </si>
  <si>
    <t>0.35
0.55
0.65
0.73</t>
  </si>
  <si>
    <t>LDO Regulator, 1.5 A, Low Dropout, Fast Transient Response</t>
  </si>
  <si>
    <t>0.33</t>
  </si>
  <si>
    <t>LDO Regulator, 3 A, Low Dropout, High PSRR, Fast Trasnient Response</t>
  </si>
  <si>
    <t>LDO Regulator, 3 A, Low Dropout, Fast Transient Response</t>
  </si>
  <si>
    <t>400</t>
  </si>
  <si>
    <t>1.8
2.5
2.8
3
3.3
5
Adj</t>
  </si>
  <si>
    <t>LDO Regulator, 3 A, Low Dropout, High PSRR, Fast Transient Response</t>
  </si>
  <si>
    <t>1.8
2.5
2.8
3
3.3
5</t>
  </si>
  <si>
    <t>LDO Regulator, 3 A, Ultra-Low Dropout, High PSRR, Low Noise</t>
  </si>
  <si>
    <t>0.095
0.115</t>
  </si>
  <si>
    <t>DFN-10
QFN-20</t>
  </si>
  <si>
    <t>LDO Regulator, 1.5 A, Ultra-Low Dropout, High PSRR, Low Noise, with Bias Rail</t>
  </si>
  <si>
    <t>LDO Regulator, 3 A, Ultra-Low Dropout, High PSRR, Low Noise, with Bias Rail</t>
  </si>
  <si>
    <t>QFN-20</t>
  </si>
  <si>
    <t>LDO Regulator, 1 A, Low Dropout, Low Iq, Low Noise, with Enable</t>
  </si>
  <si>
    <t>63</t>
  </si>
  <si>
    <t>DFN-8</t>
  </si>
  <si>
    <t>LDO Regulator, 150 mA, Ultra-Low Dropout, Low Power, High Performance, with Enable</t>
  </si>
  <si>
    <t>1.3
1.5
1.8
2.5
2.8
3
3.3
3.5
5
Adj</t>
  </si>
  <si>
    <t>0.075
0.085
0.125
0.175</t>
  </si>
  <si>
    <t>0.1
0.135
0.14
0.145</t>
  </si>
  <si>
    <t>LDO Regulator, 300 mA, High Performance, with Enable and  Enhanced ESD Protection</t>
  </si>
  <si>
    <t>0.157
0.187
0.245
0.35
0.375</t>
  </si>
  <si>
    <t>0.145</t>
  </si>
  <si>
    <t>LDO Regulator, Low Ignd, with Enhanced ESD Protection</t>
  </si>
  <si>
    <t>1.5
1.8
2.5
2.8
3
3.3
5
Adj</t>
  </si>
  <si>
    <t>0.15
0.17
0.18
0.19
0.2
0.25
0.29
0.45</t>
  </si>
  <si>
    <t>DFN-6</t>
  </si>
  <si>
    <t>LDO Regulator, 100 mA, Low Iq</t>
  </si>
  <si>
    <t>1.5
1.8
2.5
2.7
2.8
3
3.1
3.3
3.7
5</t>
  </si>
  <si>
    <t>0.16
0.18
0.2
0.21
0.23
0.25
0.27
0.42
0.53</t>
  </si>
  <si>
    <t>LDO Regulator, 150 mA, High PSRR, Low Noise, with On/Off Control</t>
  </si>
  <si>
    <t>2.5
2.8
3
3.3
4
5</t>
  </si>
  <si>
    <t>0.17</t>
  </si>
  <si>
    <t>25</t>
  </si>
  <si>
    <t>Linear Voltage Regulator, 3 A, Ultra-High PSRR</t>
  </si>
  <si>
    <t>3.47
Adj</t>
  </si>
  <si>
    <t>1.25</t>
  </si>
  <si>
    <t>210</t>
  </si>
  <si>
    <t>LDO Regulator, 100 mA, Ultra-Low Iq</t>
  </si>
  <si>
    <t>0.17
0.23
0.25
0.28
0.3
0.5
0.68</t>
  </si>
  <si>
    <t>LDO Regulator, 1 A, Ultra-Low Dropout</t>
  </si>
  <si>
    <t>1.25
1.5
1.8
2.5
5</t>
  </si>
  <si>
    <t>0.12
0.19
0.24
0.29
0.45</t>
  </si>
  <si>
    <t>LDO Regulator, 1 A, Ultra-Low Dropout, with Enable</t>
  </si>
  <si>
    <t>1.25
1.5
1.8
2.5
3.3
5</t>
  </si>
  <si>
    <t>0.12
0.18
0.19
0.24
0.29</t>
  </si>
  <si>
    <t>0.12
0.18
0.19
0.24
0.29
0.45</t>
  </si>
  <si>
    <t>LDO Regulator, Dual, 4-Channel PMIC, Dual DC-DC Converters</t>
  </si>
  <si>
    <t>WQFN-20</t>
  </si>
  <si>
    <t>1.3
1.5
1.8
2.5
2.8
3
3.3
3.5
5</t>
  </si>
  <si>
    <t>0.28
0.36
0.37
0.42
0.52
0.7
0.87
1.03</t>
  </si>
  <si>
    <t>LDO Regulator, 150 mA, with Enable</t>
  </si>
  <si>
    <t>1.3
1.4
1.5
1.8
2.5
2.8
2.9
3
3.1
3.3
3.4
4.5
5</t>
  </si>
  <si>
    <t>0.24
0.3
0.32
0.33
0.34
0.35
0.36
0.4
0.57
0.64
0.75
0.8</t>
  </si>
  <si>
    <t>LDO Regulator, 200 mA, Ultra-Low Dropout, Ultra-High PSRR, Ultra-Low Noise</t>
  </si>
  <si>
    <t>1.8
2.5
2.8
3
3.3</t>
  </si>
  <si>
    <t>0.11
0.115
0.12
0.14</t>
  </si>
  <si>
    <t>0.07</t>
  </si>
  <si>
    <t>82</t>
  </si>
  <si>
    <t>TSOP-5 / SOT-23-5
WDFN-6</t>
  </si>
  <si>
    <t>LDO Regulator, 200 mA, Ultra-Low Dropout, High PSRR, Ultra-Low Noise</t>
  </si>
  <si>
    <t>LDO Regulator, 200 mA, Ultra-Low Dropout, Ultra-Low Iq, High PSRR, Ultra-Low Noise</t>
  </si>
  <si>
    <t>1.8
2.8
3
3.1
3.3</t>
  </si>
  <si>
    <t>0.01</t>
  </si>
  <si>
    <t>11</t>
  </si>
  <si>
    <t>TSOP-5 / SOT-23-5
XDFN-6</t>
  </si>
  <si>
    <t>LDO Regulator, 300 mA, Low Dropout, Ultra-Low Iq, Ultra-Low Noise</t>
  </si>
  <si>
    <t>1.8
1.9
2.8
3
3.3
3.5</t>
  </si>
  <si>
    <t>68</t>
  </si>
  <si>
    <t>LDO Regulator, 500 mA, Ultra-Low Iq, High PSRR, Ultra-Low Noise</t>
  </si>
  <si>
    <t>1.8
2.8
3
3.3
Adj</t>
  </si>
  <si>
    <t>0.013</t>
  </si>
  <si>
    <t>71</t>
  </si>
  <si>
    <t>12
-</t>
  </si>
  <si>
    <t>LDO Regulator, 200 mA, Ultra-Low Iq, High PSRR, Low Noise</t>
  </si>
  <si>
    <t>1.8
3
3.3</t>
  </si>
  <si>
    <t>0.1
0.111
0.221</t>
  </si>
  <si>
    <t>0.025</t>
  </si>
  <si>
    <t>22</t>
  </si>
  <si>
    <t>LDO Regulator, 1 A, Low Dropout, High PSRR, with Enable</t>
  </si>
  <si>
    <t>UDFN-6</t>
  </si>
  <si>
    <t>1.2
1.5
1.8
2.5
3
3.3
5</t>
  </si>
  <si>
    <t>0.31
0.35
0.37
0.4
0.7
1
1.3</t>
  </si>
  <si>
    <t>100
120
140
160
170
180</t>
  </si>
  <si>
    <t>0.6
0.7</t>
  </si>
  <si>
    <t>53
55</t>
  </si>
  <si>
    <t>80
115
-</t>
  </si>
  <si>
    <t>LDO Regulator, 300 mA, Low Iq, High PSRR, Low Noise</t>
  </si>
  <si>
    <t>2.85
3.3</t>
  </si>
  <si>
    <t>0.155
0.175</t>
  </si>
  <si>
    <t>LDO Regulator, 350 mA, Ultra-Low Dropout, High PSRR</t>
  </si>
  <si>
    <t>1
1.05
1.1
1.15
1.2
1.25
1.3
1.35
1.4
1.45
1.5
1.6
1.7
1.8</t>
  </si>
  <si>
    <t>0.11</t>
  </si>
  <si>
    <t>11.5</t>
  </si>
  <si>
    <t>Linear Voltage Regulator, 1 A, High PSRR</t>
  </si>
  <si>
    <t>5
8
12
15</t>
  </si>
  <si>
    <t>70
71
72
75</t>
  </si>
  <si>
    <t>34
54.4
81.6
102</t>
  </si>
  <si>
    <t>TO-220-3</t>
  </si>
  <si>
    <t>Linear Voltage Regulator, 100 mA, 150 V, High PSRR</t>
  </si>
  <si>
    <t>3.3
5
15
Adj</t>
  </si>
  <si>
    <t>150</t>
  </si>
  <si>
    <t>6.5
7
9.5
Adj</t>
  </si>
  <si>
    <t>27</t>
  </si>
  <si>
    <t>53
65
75</t>
  </si>
  <si>
    <t>130
260
300
530</t>
  </si>
  <si>
    <t>Linear Voltage Regulator, 10 mA, 450 V, Ultra-Low Iq, High PSRR</t>
  </si>
  <si>
    <t>3.3
5
12
15</t>
  </si>
  <si>
    <t>450</t>
  </si>
  <si>
    <t>0.015
0.016
0.018
0.08</t>
  </si>
  <si>
    <t>250</t>
  </si>
  <si>
    <t>SOT-89-3</t>
  </si>
  <si>
    <t>1.275</t>
  </si>
  <si>
    <t>Linear Voltage Regulator, 5 mA, 450 V, Ultra-Low Iq, High PSRR</t>
  </si>
  <si>
    <t>0.005</t>
  </si>
  <si>
    <t>146</t>
  </si>
  <si>
    <t>SOT-223-4 / TO-261-4D</t>
  </si>
  <si>
    <t>1.5
1.8
2
2.5
3.3
5
12
Adj</t>
  </si>
  <si>
    <t>1.07</t>
  </si>
  <si>
    <t>3.6
4.2
4.5
5.2
6</t>
  </si>
  <si>
    <t>45
54
60
75
99
150
360</t>
  </si>
  <si>
    <t>DPAK-3
SOT-223-4 / TO-261-4
SOT-223-4 / TO-261-4D</t>
  </si>
  <si>
    <t>LDO Regulator, 100 mA, Low Dropout, Ultra-High PSRR</t>
  </si>
  <si>
    <t>140
700</t>
  </si>
  <si>
    <t>D&lt;sup&gt;2&lt;/sup&gt;PAK-3
DPAK-3
SOIC-8
SOT-223-4 / TO-261-4
TO-92</t>
  </si>
  <si>
    <t>Micro8™
SOIC-8</t>
  </si>
  <si>
    <t>Linear Voltage Regulator, 1.5 A, Ultra-High PSRR</t>
  </si>
  <si>
    <t>Linear Voltage Regulator, 800 mA</t>
  </si>
  <si>
    <t>3.3
5
12
Adj</t>
  </si>
  <si>
    <t>DPAK-3
SOIC-8</t>
  </si>
  <si>
    <t>3.3
5</t>
  </si>
  <si>
    <t>LDO Regulator, 300 mA, Ultra-Low Iq, High PSRR</t>
  </si>
  <si>
    <t>1.8
2.5
3.3
5</t>
  </si>
  <si>
    <t>SOIC-8
SOT-223-4 / TO-261-4D</t>
  </si>
  <si>
    <t>LDO Regulator, 50 mA, Ultra-Low Dropout, High PSRR</t>
  </si>
  <si>
    <t>LDO Regulator, 70 mA, with Tracking</t>
  </si>
  <si>
    <t>5
Tracking</t>
  </si>
  <si>
    <t>SOIC-8
SOIC-8 EP</t>
  </si>
  <si>
    <t>LDO Regulator, 200 mA, High PSRR</t>
  </si>
  <si>
    <t>-42</t>
  </si>
  <si>
    <t>SOIC-14
SOIC-8 EP</t>
  </si>
  <si>
    <t>LDO Regulator, 100 mA, High PSRR</t>
  </si>
  <si>
    <t>LDO Regulator, 100 mA, Low Iq, High PSRR</t>
  </si>
  <si>
    <t>0.27</t>
  </si>
  <si>
    <t>0.033</t>
  </si>
  <si>
    <t>0.23
0.27</t>
  </si>
  <si>
    <t>LDO Regulator, 150 mA, Low Iq, High PSRR</t>
  </si>
  <si>
    <t>4.5
5.5</t>
  </si>
  <si>
    <t>LDO Regulator, 150 mA, Low Dropout</t>
  </si>
  <si>
    <t>4.4
5.5</t>
  </si>
  <si>
    <t>SOIC-20W
SOIC-8</t>
  </si>
  <si>
    <t>LDO Regulator, 150 mA</t>
  </si>
  <si>
    <t>SOIC-14
SOIC-8
SOIC-8 EP
TSSOP-14 EP</t>
  </si>
  <si>
    <t>Linear Voltage Regulator, 400 mA</t>
  </si>
  <si>
    <t>LDO Regulator, 400 mA, Low Dropout</t>
  </si>
  <si>
    <t>D&lt;sup&gt;2&lt;/sup&gt;PAK-3
DPAK-3
SOT-223-4 / TO-261-4D</t>
  </si>
  <si>
    <t>LDO Regulator, 450 mA, Low Dropout</t>
  </si>
  <si>
    <t>D&lt;sup&gt;2&lt;/sup&gt;PAK-5
DPAK-5</t>
  </si>
  <si>
    <t>3.3
5
Adj</t>
  </si>
  <si>
    <t>0.095</t>
  </si>
  <si>
    <t>SOIC-14
SOIC-8</t>
  </si>
  <si>
    <t>LDO Regulator, 30 mA, Ultra-Low Dropout</t>
  </si>
  <si>
    <t>3.8
5.5</t>
  </si>
  <si>
    <t>LDO Regulator, 30 mA,  Ultra-Low Dropout</t>
  </si>
  <si>
    <t>LDO Regulator, 150 mA, Low Dropout, Low Iq</t>
  </si>
  <si>
    <t>TSSOP-14 EP</t>
  </si>
  <si>
    <t>LDO Regulator, 100 mA, Low Dropout, High PSRR</t>
  </si>
  <si>
    <t>0.235</t>
  </si>
  <si>
    <t>130</t>
  </si>
  <si>
    <t>LDO Regulator, 20 mA, Low Dropout, Ultra-High PSRR, Ultra-Low Noise</t>
  </si>
  <si>
    <t>0.265</t>
  </si>
  <si>
    <t>23</t>
  </si>
  <si>
    <t>LDO Regulator, 350 mA, Low Dropout, High PSRR</t>
  </si>
  <si>
    <t>LDO Regulator, 200 mA, Low Dropout, High PSRR</t>
  </si>
  <si>
    <t>168</t>
  </si>
  <si>
    <t>137</t>
  </si>
  <si>
    <t>LDO Regulator, 100 mA, Low Dropout</t>
  </si>
  <si>
    <t>14</t>
  </si>
  <si>
    <t>SOIC-20W
SOIC-8 EP</t>
  </si>
  <si>
    <t>LDO Regulator, 500 mA, Low Dropout, High PSRR</t>
  </si>
  <si>
    <t>42
92.4
140
-</t>
  </si>
  <si>
    <t>LDO Regulator, 250 mA, Low Dropout</t>
  </si>
  <si>
    <t>1.4
1.5
1.8
2.5
2.7
2.8
3
3.1
3.2
3.3
3.6
5</t>
  </si>
  <si>
    <t>0.04
0.13
0.17</t>
  </si>
  <si>
    <t>1.5
3
5</t>
  </si>
  <si>
    <t>LDO Regulator, 1.5 A, Ultra-Low Iq, High PSRR, Low Noise</t>
  </si>
  <si>
    <t>1.2
Adj</t>
  </si>
  <si>
    <t>0.0015</t>
  </si>
  <si>
    <t>D&lt;sup&gt;2&lt;/sup&gt;PAK-3
D&lt;sup&gt;2&lt;/sup&gt;PAK-5</t>
  </si>
  <si>
    <t>0.115</t>
  </si>
  <si>
    <t xml:space="preserve">LDO Regulator, 1 A, Low Dropout, low Iq </t>
  </si>
  <si>
    <t>15*Vout</t>
  </si>
  <si>
    <t>LDO Regulator, 100 mA, Low Dropout, Low Iq</t>
  </si>
  <si>
    <t>0.17
0.23
0.28
0.3
0.5
0.68</t>
  </si>
  <si>
    <t>LDO Regulator, 250 mA/50 mA, Low Dropout, Ultra-Low Iq, High PSRR</t>
  </si>
  <si>
    <t>0.05
0.25</t>
  </si>
  <si>
    <t>0.001</t>
  </si>
  <si>
    <t>SSOP-36 EP</t>
  </si>
  <si>
    <t>Linear Voltage Regulator, 1 A, Ultra-High PSRR</t>
  </si>
  <si>
    <t>83</t>
  </si>
  <si>
    <t>Linear Voltage Regulator, 1 A, 8 V</t>
  </si>
  <si>
    <t>8</t>
  </si>
  <si>
    <t>Linear Voltage Regulator, 1 A</t>
  </si>
  <si>
    <t>61</t>
  </si>
  <si>
    <t>Linear Voltage Regulator, 1 A, 12 V</t>
  </si>
  <si>
    <t>120</t>
  </si>
  <si>
    <t>LDO Regulator, 300 mA, Low Iq</t>
  </si>
  <si>
    <t>0.135</t>
  </si>
  <si>
    <t>LDO Regulator, 300 mA, Ultra-Low Dropout, High PSRR</t>
  </si>
  <si>
    <t>0.8
1
1.1
1.2
1.3
1.5
1.8</t>
  </si>
  <si>
    <t>LDO Regulator, 500 mA, Ultra-Low Dropout, High PSRR</t>
  </si>
  <si>
    <t>LDO Regulator, 500 mA, Ultra-Low Dropout, Low Iq, Ultra High PSRR, Low Noise</t>
  </si>
  <si>
    <t>0.4
1.2</t>
  </si>
  <si>
    <t>73
90</t>
  </si>
  <si>
    <t>28.7
40.3</t>
  </si>
  <si>
    <t>Linear Voltage Regulator, 500 mA, 5 V, High PSRR</t>
  </si>
  <si>
    <t>-0.5</t>
  </si>
  <si>
    <t>LDO Regulator, 150 mA, Ultra- Low Dropout, Low-Iq, High PSRR</t>
  </si>
  <si>
    <t>0.14
0.15
0.16
0.27</t>
  </si>
  <si>
    <t>LDO Regulator, 250 mA, Ultra-Low Dropout, Low Iq, Ultra-High PSRR, Ultra-Low Noise</t>
  </si>
  <si>
    <t>1.8
2.5
2.8
2.9
3
3.3</t>
  </si>
  <si>
    <t>0.06
0.09
0.095
0.11
0.18</t>
  </si>
  <si>
    <t>LDO Regulator, 450 mA, Low Dropout, Low Iq, Ultra-High PSRR, Ultra-Low Noise</t>
  </si>
  <si>
    <t>0.175
0.185
0.19
0.225
0.24
0.26
0.325
0.365</t>
  </si>
  <si>
    <t>LDO Regulator, 250 mA, Ultra-Low Dropout, Ultra-Low Iq, Ultra-High PSRR, Ultra-Low Noise</t>
  </si>
  <si>
    <t>1.2
1.5
1.8
2.5
2.7
2.8
3
3.3
5</t>
  </si>
  <si>
    <t>0.08
0.09
0.095
0.1
0.105
0.11
0.115
0.12
0.13
0.18
0.205</t>
  </si>
  <si>
    <t>LDO Regulator, 150 mA, Low Dropout, Ultra-Low Iq</t>
  </si>
  <si>
    <t>1.2
1.5
1.8
2.5
2.8
3
3.1
3.3
3.6</t>
  </si>
  <si>
    <t>0.17
0.18
0.19
0.21
0.24
0.35</t>
  </si>
  <si>
    <t>30
40
41
47
57</t>
  </si>
  <si>
    <t>85
90
95
120
125
130</t>
  </si>
  <si>
    <t>SOT563-6
XDFN-4</t>
  </si>
  <si>
    <t>LDO Regulator, 200 mA, Ultra-High PSRR, with Tracking</t>
  </si>
  <si>
    <t>LDO Regulator, 70 mA, Low Iq</t>
  </si>
  <si>
    <t>5.7</t>
  </si>
  <si>
    <t>DPAK-5
SOIC-8
SOIC-8 EP</t>
  </si>
  <si>
    <t>LDO Regulator, 1 A, Ultra-Low Dropout, High PSRR</t>
  </si>
  <si>
    <t>1.75
3.3</t>
  </si>
  <si>
    <t>0.115
0.21</t>
  </si>
  <si>
    <t>-15</t>
  </si>
  <si>
    <t>0.05
0.09
0.1</t>
  </si>
  <si>
    <t>SOIC-16 WB EP
SOIC-8</t>
  </si>
  <si>
    <t>-0.3</t>
  </si>
  <si>
    <t>0.05
0.09</t>
  </si>
  <si>
    <t>LDO Regulator, 400 mA</t>
  </si>
  <si>
    <t>SOIC-16 WB EP</t>
  </si>
  <si>
    <t>LDO Regulator, 250 mA</t>
  </si>
  <si>
    <t>D&lt;sup&gt;2&lt;/sup&gt;PAK-7
SOIC-8 EP</t>
  </si>
  <si>
    <t>LDO Regulator, 100 mA</t>
  </si>
  <si>
    <t>2.5
5</t>
  </si>
  <si>
    <t>LDO Regulator, 250 mA, High PSRR</t>
  </si>
  <si>
    <t>0.425</t>
  </si>
  <si>
    <t>SOIC-16 WB EP
SOIC-8 EP</t>
  </si>
  <si>
    <t>LDO Regulator, 200 mA, Watchdog Wake Up, with Reset and Enable</t>
  </si>
  <si>
    <t>0.356</t>
  </si>
  <si>
    <t>SOIC-8 EP</t>
  </si>
  <si>
    <t>LDO Regulator, 500 mA, Low Iq, Ultra-High Accuracy, with Enable</t>
  </si>
  <si>
    <t>1.5
1.8
1.9
2.5
2.8
2.85
3
3.3
3.5
5
Adj</t>
  </si>
  <si>
    <t>26
31
33
35
36
37
40
46
47
58</t>
  </si>
  <si>
    <t>LDO Regulator, 500 mA, Low Dropout</t>
  </si>
  <si>
    <t>33
35
46
53
58</t>
  </si>
  <si>
    <t>LDO Regulator, 150 mA, Ultra-Low Dropout</t>
  </si>
  <si>
    <t>0.075
0.1
0.125
0.15
0.175</t>
  </si>
  <si>
    <t>0.1
0.13
0.14
0.145</t>
  </si>
  <si>
    <t>LDO Regulator, 200 mA, Low Dropout, Ultra-High PSRR, Ultra-Low Noise</t>
  </si>
  <si>
    <t>0.14
0.185
0.19
0.205</t>
  </si>
  <si>
    <t>LDO Regulator, 300 mA, Low Dropout</t>
  </si>
  <si>
    <t>0.157</t>
  </si>
  <si>
    <t>7.2</t>
  </si>
  <si>
    <t>7.75</t>
  </si>
  <si>
    <t>0.034</t>
  </si>
  <si>
    <t>DFN-20</t>
  </si>
  <si>
    <t>LDO Regulator, 150 mA, Low Iq,</t>
  </si>
  <si>
    <t>0.315</t>
  </si>
  <si>
    <t>0.021</t>
  </si>
  <si>
    <t>0.022</t>
  </si>
  <si>
    <t>DPAK-3
SOT-223-4 / TO-261-4D</t>
  </si>
  <si>
    <t>LDO Regulator, 150 mA, Low Dropout, Low Iq, High PSRR</t>
  </si>
  <si>
    <t>69</t>
  </si>
  <si>
    <t>0.225</t>
  </si>
  <si>
    <t>0.042</t>
  </si>
  <si>
    <t>SOIC-14</t>
  </si>
  <si>
    <t>LDO Regulator, 350 mA, Low Dropout, Low Iq</t>
  </si>
  <si>
    <t>5
12</t>
  </si>
  <si>
    <t>5.5
12.5</t>
  </si>
  <si>
    <t>0.027
0.031</t>
  </si>
  <si>
    <t>D&lt;sup&gt;2&lt;/sup&gt;PAK-3</t>
  </si>
  <si>
    <t>LDO Regulator, 350 mA, Low Dropout, Low Iq, High PSRR</t>
  </si>
  <si>
    <t>0.31</t>
  </si>
  <si>
    <t>LDO Regulator, 500 mA, Low Dropout, Ultra-Low Iq, High PSRR, Ultra-Low Noise</t>
  </si>
  <si>
    <t>1.2
1.8
2.8
3
3.3
Adj</t>
  </si>
  <si>
    <t>DFN-8
DFNW-8
WDFN-6</t>
  </si>
  <si>
    <t>LDO Regulator, 50 mA, Low Dropout, Ultra-Low Iq</t>
  </si>
  <si>
    <t>1.2
1.5
1.8
2.1
2.5
3
3.3
5</t>
  </si>
  <si>
    <t>0.0034</t>
  </si>
  <si>
    <t>65
75
95
105
115
135
140
190</t>
  </si>
  <si>
    <t>SC-88A / SC-70-5
XDFN-6</t>
  </si>
  <si>
    <t>1.5
1.8
2.5
2.8
3
3.3
5</t>
  </si>
  <si>
    <t>0.31
0.35
0.37
0.38
0.4</t>
  </si>
  <si>
    <t>54
56
58
60</t>
  </si>
  <si>
    <t>120
140
160
180
190
200
220</t>
  </si>
  <si>
    <t>36</t>
  </si>
  <si>
    <t>LDO Regulator, 350 mA, Ultra-Low Dropout, High PSRR, with Bias Rail</t>
  </si>
  <si>
    <t>0.9
1
1.05
1.1
1.15
1.2
1.25
1.3
1.35
1.4
1.45
1.5
1.6
1.7
1.8</t>
  </si>
  <si>
    <t>0.102
0.118
0.124
0.205</t>
  </si>
  <si>
    <t>0.031</t>
  </si>
  <si>
    <t>LDO Regulator, 350 mA, Low Iq</t>
  </si>
  <si>
    <t>0.44</t>
  </si>
  <si>
    <t>0.024</t>
  </si>
  <si>
    <t>LDO Regulator, 1.5 A, Low Dropout</t>
  </si>
  <si>
    <t>5, 8.5</t>
  </si>
  <si>
    <t>0.165</t>
  </si>
  <si>
    <t>LDO Regulator, 20 mA, Ultra-Low Noise</t>
  </si>
  <si>
    <t>0.94</t>
  </si>
  <si>
    <t>13.2</t>
  </si>
  <si>
    <t>Various</t>
  </si>
  <si>
    <t>58</t>
  </si>
  <si>
    <t>300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</si>
</sst>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2"/>
  <sheetViews>
    <sheetView tabSelected="1" workbookViewId="0">
      <pane ySplit="1" topLeftCell="A2" activePane="bottomLeft" state="frozen"/>
      <selection pane="bottomLeft" activeCell="D1" sqref="D1:D65536"/>
    </sheetView>
  </sheetViews>
  <sheetFormatPr defaultRowHeight="12.75"/>
  <cols>
    <col min="1" max="18" width="18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02">
      <c r="A2" t="str">
        <f>HYPERLINK("https://www.onsemi.cn/PowerSolutions/product.do?id=NCP105","NCP105")</f>
        <v>NCP105</v>
      </c>
      <c r="B2" t="str">
        <f>HYPERLINK("https://www.onsemi.cn/pub/Collateral/NCP105-D.PDF","NCP105/D (1435kB)")</f>
        <v>NCP105/D (1435kB)</v>
      </c>
      <c r="C2" t="s">
        <v>18</v>
      </c>
      <c r="D2" s="2" t="s">
        <v>19</v>
      </c>
      <c r="E2" t="s">
        <v>20</v>
      </c>
      <c r="F2" s="2" t="s">
        <v>21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  <c r="L2" s="2" t="s">
        <v>27</v>
      </c>
      <c r="M2" s="2" t="s">
        <v>28</v>
      </c>
      <c r="N2" s="2" t="s">
        <v>29</v>
      </c>
      <c r="O2" s="2" t="s">
        <v>29</v>
      </c>
      <c r="P2" s="2" t="s">
        <v>30</v>
      </c>
      <c r="Q2" s="2" t="s">
        <v>31</v>
      </c>
      <c r="R2" s="2" t="s">
        <v>32</v>
      </c>
    </row>
    <row r="3" spans="1:18" ht="395.25">
      <c r="A3" t="str">
        <f>HYPERLINK("https://www.onsemi.cn/PowerSolutions/product.do?id=NCP114","NCP114")</f>
        <v>NCP114</v>
      </c>
      <c r="B3" t="str">
        <f>HYPERLINK("https://www.onsemi.cn/pub/Collateral/NCP114-D.PDF","NCP114/D (994kB)")</f>
        <v>NCP114/D (994kB)</v>
      </c>
      <c r="C3" t="s">
        <v>33</v>
      </c>
      <c r="D3" s="2" t="s">
        <v>19</v>
      </c>
      <c r="E3" t="s">
        <v>20</v>
      </c>
      <c r="F3" s="2" t="s">
        <v>34</v>
      </c>
      <c r="G3" s="2" t="s">
        <v>22</v>
      </c>
      <c r="H3" s="2" t="s">
        <v>35</v>
      </c>
      <c r="I3" s="2" t="s">
        <v>36</v>
      </c>
      <c r="J3" s="2" t="s">
        <v>25</v>
      </c>
      <c r="K3" s="2" t="s">
        <v>26</v>
      </c>
      <c r="L3" s="2" t="s">
        <v>37</v>
      </c>
      <c r="M3" s="2" t="s">
        <v>28</v>
      </c>
      <c r="N3" s="2" t="s">
        <v>38</v>
      </c>
      <c r="O3" s="2" t="s">
        <v>29</v>
      </c>
      <c r="P3" s="2" t="s">
        <v>30</v>
      </c>
      <c r="Q3" s="2" t="s">
        <v>31</v>
      </c>
      <c r="R3" s="2" t="s">
        <v>39</v>
      </c>
    </row>
    <row r="4" spans="1:18" ht="165.75">
      <c r="A4" t="str">
        <f>HYPERLINK("https://www.onsemi.cn/PowerSolutions/product.do?id=NCP115","NCP115")</f>
        <v>NCP115</v>
      </c>
      <c r="B4" t="str">
        <f>HYPERLINK("https://www.onsemi.cn/pub/Collateral/NCP115-D.PDF","NCP115/D (1436kB)")</f>
        <v>NCP115/D (1436kB)</v>
      </c>
      <c r="C4" t="s">
        <v>40</v>
      </c>
      <c r="D4" s="2" t="s">
        <v>19</v>
      </c>
      <c r="E4" t="s">
        <v>20</v>
      </c>
      <c r="F4" s="2" t="s">
        <v>21</v>
      </c>
      <c r="G4" s="2" t="s">
        <v>22</v>
      </c>
      <c r="H4" s="2" t="s">
        <v>41</v>
      </c>
      <c r="I4" s="2" t="s">
        <v>36</v>
      </c>
      <c r="J4" s="2" t="s">
        <v>25</v>
      </c>
      <c r="K4" s="2" t="s">
        <v>26</v>
      </c>
      <c r="L4" s="2" t="s">
        <v>42</v>
      </c>
      <c r="M4" s="2" t="s">
        <v>43</v>
      </c>
      <c r="N4" s="2" t="s">
        <v>29</v>
      </c>
      <c r="O4" s="2" t="s">
        <v>44</v>
      </c>
      <c r="P4" s="2" t="s">
        <v>30</v>
      </c>
      <c r="Q4" s="2" t="s">
        <v>31</v>
      </c>
      <c r="R4" s="2" t="s">
        <v>45</v>
      </c>
    </row>
    <row r="5" spans="1:18" ht="140.25">
      <c r="A5" t="str">
        <f>HYPERLINK("https://www.onsemi.cn/PowerSolutions/product.do?id=NCP133","NCP133")</f>
        <v>NCP133</v>
      </c>
      <c r="B5" t="str">
        <f>HYPERLINK("https://www.onsemi.cn/pub/Collateral/NCP133-D.PDF","NCP133/D (245kB)")</f>
        <v>NCP133/D (245kB)</v>
      </c>
      <c r="C5" t="s">
        <v>46</v>
      </c>
      <c r="D5" s="2" t="s">
        <v>19</v>
      </c>
      <c r="E5" t="s">
        <v>20</v>
      </c>
      <c r="F5" s="2" t="s">
        <v>21</v>
      </c>
      <c r="G5" s="2" t="s">
        <v>22</v>
      </c>
      <c r="H5" s="2" t="s">
        <v>47</v>
      </c>
      <c r="I5" s="2" t="s">
        <v>48</v>
      </c>
      <c r="J5" s="2" t="s">
        <v>49</v>
      </c>
      <c r="K5" s="2" t="s">
        <v>26</v>
      </c>
      <c r="L5" s="2" t="s">
        <v>50</v>
      </c>
      <c r="M5" s="2" t="s">
        <v>51</v>
      </c>
      <c r="N5" s="2" t="s">
        <v>52</v>
      </c>
      <c r="O5" s="2" t="s">
        <v>53</v>
      </c>
      <c r="P5" s="2" t="s">
        <v>30</v>
      </c>
      <c r="Q5" s="2" t="s">
        <v>31</v>
      </c>
      <c r="R5" s="2" t="s">
        <v>54</v>
      </c>
    </row>
    <row r="6" spans="1:18" ht="63.75">
      <c r="A6" t="str">
        <f>HYPERLINK("https://www.onsemi.cn/PowerSolutions/product.do?id=NCP136","NCP136")</f>
        <v>NCP136</v>
      </c>
      <c r="B6" t="str">
        <f>HYPERLINK("https://www.onsemi.cn/pub/Collateral/NCP136-D.PDF","NCP136/D (340kB)")</f>
        <v>NCP136/D (340kB)</v>
      </c>
      <c r="C6" t="s">
        <v>55</v>
      </c>
      <c r="D6" s="2" t="s">
        <v>19</v>
      </c>
      <c r="E6" t="s">
        <v>20</v>
      </c>
      <c r="F6" s="2" t="s">
        <v>21</v>
      </c>
      <c r="G6" s="2" t="s">
        <v>22</v>
      </c>
      <c r="H6" s="2" t="s">
        <v>56</v>
      </c>
      <c r="I6" s="2" t="s">
        <v>57</v>
      </c>
      <c r="J6" s="2" t="s">
        <v>56</v>
      </c>
      <c r="K6" s="2" t="s">
        <v>26</v>
      </c>
      <c r="L6" s="2" t="s">
        <v>58</v>
      </c>
      <c r="M6" s="2" t="s">
        <v>51</v>
      </c>
      <c r="N6" s="2" t="s">
        <v>38</v>
      </c>
      <c r="O6" s="2" t="s">
        <v>59</v>
      </c>
      <c r="P6" s="2" t="s">
        <v>30</v>
      </c>
      <c r="Q6" s="2" t="s">
        <v>31</v>
      </c>
      <c r="R6" s="2" t="s">
        <v>60</v>
      </c>
    </row>
    <row r="7" spans="1:18" ht="89.25">
      <c r="A7" t="str">
        <f>HYPERLINK("https://www.onsemi.cn/PowerSolutions/product.do?id=NCP139","NCP139")</f>
        <v>NCP139</v>
      </c>
      <c r="B7" t="str">
        <f>HYPERLINK("https://www.onsemi.cn/pub/Collateral/NCP139-D.PDF","NCP139/D (154kB)")</f>
        <v>NCP139/D (154kB)</v>
      </c>
      <c r="C7" t="s">
        <v>61</v>
      </c>
      <c r="D7" s="2" t="s">
        <v>19</v>
      </c>
      <c r="E7" t="s">
        <v>20</v>
      </c>
      <c r="F7" s="2" t="s">
        <v>21</v>
      </c>
      <c r="G7" s="2" t="s">
        <v>22</v>
      </c>
      <c r="H7" s="2" t="s">
        <v>62</v>
      </c>
      <c r="I7" s="2" t="s">
        <v>63</v>
      </c>
      <c r="J7" s="2" t="s">
        <v>64</v>
      </c>
      <c r="K7" s="2" t="s">
        <v>26</v>
      </c>
      <c r="L7" s="2" t="s">
        <v>28</v>
      </c>
      <c r="M7" s="2" t="s">
        <v>65</v>
      </c>
      <c r="N7" s="2" t="s">
        <v>66</v>
      </c>
      <c r="O7" s="2" t="s">
        <v>67</v>
      </c>
      <c r="P7" s="2" t="s">
        <v>30</v>
      </c>
      <c r="Q7" s="2" t="s">
        <v>31</v>
      </c>
      <c r="R7" s="2" t="s">
        <v>68</v>
      </c>
    </row>
    <row r="8" spans="1:18" ht="38.25">
      <c r="A8" t="str">
        <f>HYPERLINK("https://www.onsemi.cn/PowerSolutions/product.do?id=NCP145","NCP145")</f>
        <v>NCP145</v>
      </c>
      <c r="B8" t="str">
        <f>HYPERLINK("https://www.onsemi.cn/pub/Collateral/NCP145-D.PDF","NCP145/D (384kB)")</f>
        <v>NCP145/D (384kB)</v>
      </c>
      <c r="C8" t="s">
        <v>46</v>
      </c>
      <c r="D8" s="2" t="s">
        <v>19</v>
      </c>
      <c r="E8" t="s">
        <v>20</v>
      </c>
      <c r="F8" s="2" t="s">
        <v>21</v>
      </c>
      <c r="G8" s="2" t="s">
        <v>22</v>
      </c>
      <c r="H8" s="2" t="s">
        <v>69</v>
      </c>
      <c r="I8" s="2" t="s">
        <v>48</v>
      </c>
      <c r="J8" s="2" t="s">
        <v>69</v>
      </c>
      <c r="K8" s="2" t="s">
        <v>26</v>
      </c>
      <c r="L8" s="2" t="s">
        <v>50</v>
      </c>
      <c r="M8" s="2" t="s">
        <v>51</v>
      </c>
      <c r="N8" s="2" t="s">
        <v>52</v>
      </c>
      <c r="O8" s="2" t="s">
        <v>59</v>
      </c>
      <c r="P8" s="2" t="s">
        <v>30</v>
      </c>
      <c r="Q8" s="2" t="s">
        <v>31</v>
      </c>
      <c r="R8" s="2" t="s">
        <v>32</v>
      </c>
    </row>
    <row r="9" spans="1:18" ht="242.25">
      <c r="A9" t="str">
        <f>HYPERLINK("https://www.onsemi.cn/PowerSolutions/product.do?id=NCP160","NCP160")</f>
        <v>NCP160</v>
      </c>
      <c r="B9" t="str">
        <f>HYPERLINK("https://www.onsemi.cn/pub/Collateral/NCP160-D.PDF","NCP160/D (932kB)")</f>
        <v>NCP160/D (932kB)</v>
      </c>
      <c r="C9" t="s">
        <v>70</v>
      </c>
      <c r="D9" s="2" t="s">
        <v>19</v>
      </c>
      <c r="E9" t="s">
        <v>20</v>
      </c>
      <c r="F9" s="2" t="s">
        <v>21</v>
      </c>
      <c r="G9" s="2" t="s">
        <v>22</v>
      </c>
      <c r="H9" s="2" t="s">
        <v>71</v>
      </c>
      <c r="I9" s="2" t="s">
        <v>72</v>
      </c>
      <c r="J9" s="2" t="s">
        <v>73</v>
      </c>
      <c r="K9" s="2" t="s">
        <v>26</v>
      </c>
      <c r="L9" s="2" t="s">
        <v>74</v>
      </c>
      <c r="M9" s="2" t="s">
        <v>75</v>
      </c>
      <c r="N9" s="2" t="s">
        <v>76</v>
      </c>
      <c r="O9" s="2" t="s">
        <v>77</v>
      </c>
      <c r="P9" s="2" t="s">
        <v>30</v>
      </c>
      <c r="Q9" s="2" t="s">
        <v>31</v>
      </c>
      <c r="R9" s="2" t="s">
        <v>78</v>
      </c>
    </row>
    <row r="10" spans="1:18" ht="178.5">
      <c r="A10" t="str">
        <f>HYPERLINK("https://www.onsemi.cn/PowerSolutions/product.do?id=NCP161","NCP161")</f>
        <v>NCP161</v>
      </c>
      <c r="B10" t="str">
        <f>HYPERLINK("https://www.onsemi.cn/pub/Collateral/NCP161-D.PDF","NCP161/D (925kB)")</f>
        <v>NCP161/D (925kB)</v>
      </c>
      <c r="C10" t="s">
        <v>79</v>
      </c>
      <c r="D10" s="2" t="s">
        <v>19</v>
      </c>
      <c r="E10" t="s">
        <v>20</v>
      </c>
      <c r="F10" s="2" t="s">
        <v>21</v>
      </c>
      <c r="G10" s="2" t="s">
        <v>22</v>
      </c>
      <c r="H10" s="2" t="s">
        <v>80</v>
      </c>
      <c r="I10" s="2" t="s">
        <v>81</v>
      </c>
      <c r="J10" s="2" t="s">
        <v>73</v>
      </c>
      <c r="K10" s="2" t="s">
        <v>26</v>
      </c>
      <c r="L10" s="2" t="s">
        <v>82</v>
      </c>
      <c r="M10" s="2" t="s">
        <v>75</v>
      </c>
      <c r="N10" s="2" t="s">
        <v>83</v>
      </c>
      <c r="O10" s="2" t="s">
        <v>77</v>
      </c>
      <c r="P10" s="2" t="s">
        <v>30</v>
      </c>
      <c r="Q10" s="2" t="s">
        <v>31</v>
      </c>
      <c r="R10" s="2" t="s">
        <v>84</v>
      </c>
    </row>
    <row r="11" spans="1:18" ht="63.75">
      <c r="A11" t="str">
        <f>HYPERLINK("https://www.onsemi.cn/PowerSolutions/product.do?id=NCP164C","NCP164C")</f>
        <v>NCP164C</v>
      </c>
      <c r="B11" t="str">
        <f>HYPERLINK("https://www.onsemi.cn/pub/Collateral/NCP164C-D.PDF","NCP164C/D (389kB)")</f>
        <v>NCP164C/D (389kB)</v>
      </c>
      <c r="C11" t="s">
        <v>85</v>
      </c>
      <c r="D11" s="2" t="s">
        <v>19</v>
      </c>
      <c r="E11" t="s">
        <v>20</v>
      </c>
      <c r="F11" s="2" t="s">
        <v>21</v>
      </c>
      <c r="G11" s="2" t="s">
        <v>22</v>
      </c>
      <c r="H11" s="2" t="s">
        <v>86</v>
      </c>
      <c r="I11" s="2" t="s">
        <v>36</v>
      </c>
      <c r="J11" s="2" t="s">
        <v>87</v>
      </c>
      <c r="K11" s="2" t="s">
        <v>88</v>
      </c>
      <c r="L11" s="2" t="s">
        <v>89</v>
      </c>
      <c r="M11" s="2" t="s">
        <v>90</v>
      </c>
      <c r="N11" s="2" t="s">
        <v>91</v>
      </c>
      <c r="O11" s="2" t="s">
        <v>92</v>
      </c>
      <c r="P11" s="2" t="s">
        <v>30</v>
      </c>
      <c r="Q11" s="2" t="s">
        <v>30</v>
      </c>
      <c r="R11" s="2" t="s">
        <v>93</v>
      </c>
    </row>
    <row r="12" spans="1:18" ht="191.25">
      <c r="A12" t="str">
        <f>HYPERLINK("https://www.onsemi.cn/PowerSolutions/product.do?id=NCP170","NCP170")</f>
        <v>NCP170</v>
      </c>
      <c r="B12" t="str">
        <f>HYPERLINK("https://www.onsemi.cn/pub/Collateral/NCP170-D.PDF","NCP170/D (2343kB)")</f>
        <v>NCP170/D (2343kB)</v>
      </c>
      <c r="C12" t="s">
        <v>94</v>
      </c>
      <c r="D12" s="2" t="s">
        <v>19</v>
      </c>
      <c r="E12" t="s">
        <v>20</v>
      </c>
      <c r="F12" s="2" t="s">
        <v>21</v>
      </c>
      <c r="G12" s="2" t="s">
        <v>22</v>
      </c>
      <c r="H12" s="2" t="s">
        <v>95</v>
      </c>
      <c r="I12" s="2" t="s">
        <v>24</v>
      </c>
      <c r="J12" s="2" t="s">
        <v>96</v>
      </c>
      <c r="K12" s="2" t="s">
        <v>26</v>
      </c>
      <c r="L12" s="2" t="s">
        <v>97</v>
      </c>
      <c r="M12" s="2" t="s">
        <v>98</v>
      </c>
      <c r="N12" s="2" t="s">
        <v>99</v>
      </c>
      <c r="O12" s="2" t="s">
        <v>100</v>
      </c>
      <c r="P12" s="2" t="s">
        <v>30</v>
      </c>
      <c r="Q12" s="2" t="s">
        <v>31</v>
      </c>
      <c r="R12" s="2" t="s">
        <v>101</v>
      </c>
    </row>
    <row r="13" spans="1:18" ht="102">
      <c r="A13" t="str">
        <f>HYPERLINK("https://www.onsemi.cn/PowerSolutions/product.do?id=NCP715","NCP715")</f>
        <v>NCP715</v>
      </c>
      <c r="B13" t="str">
        <f>HYPERLINK("https://www.onsemi.cn/pub/Collateral/NCP715-D.PDF","NCP715/D (1199kB)")</f>
        <v>NCP715/D (1199kB)</v>
      </c>
      <c r="C13" t="s">
        <v>102</v>
      </c>
      <c r="D13" s="2" t="s">
        <v>19</v>
      </c>
      <c r="E13" t="s">
        <v>20</v>
      </c>
      <c r="F13" s="2" t="s">
        <v>21</v>
      </c>
      <c r="G13" s="2" t="s">
        <v>22</v>
      </c>
      <c r="H13" s="2" t="s">
        <v>103</v>
      </c>
      <c r="I13" s="2" t="s">
        <v>28</v>
      </c>
      <c r="J13" s="2" t="s">
        <v>104</v>
      </c>
      <c r="K13" s="2" t="s">
        <v>105</v>
      </c>
      <c r="L13" s="2" t="s">
        <v>106</v>
      </c>
      <c r="M13" s="2" t="s">
        <v>107</v>
      </c>
      <c r="N13" s="2" t="s">
        <v>108</v>
      </c>
      <c r="O13" s="2" t="s">
        <v>109</v>
      </c>
      <c r="P13" s="2" t="s">
        <v>31</v>
      </c>
      <c r="Q13" s="2" t="s">
        <v>31</v>
      </c>
      <c r="R13" s="2" t="s">
        <v>110</v>
      </c>
    </row>
    <row r="14" spans="1:18" ht="114.75">
      <c r="A14" t="str">
        <f>HYPERLINK("https://www.onsemi.cn/PowerSolutions/product.do?id=NCP718","NCP718")</f>
        <v>NCP718</v>
      </c>
      <c r="B14" t="str">
        <f>HYPERLINK("https://www.onsemi.cn/pub/Collateral/NCP718-D.PDF","NCP718/D (308kB)")</f>
        <v>NCP718/D (308kB)</v>
      </c>
      <c r="C14" t="s">
        <v>111</v>
      </c>
      <c r="D14" s="2" t="s">
        <v>19</v>
      </c>
      <c r="E14" t="s">
        <v>20</v>
      </c>
      <c r="F14" s="2" t="s">
        <v>21</v>
      </c>
      <c r="G14" s="2" t="s">
        <v>22</v>
      </c>
      <c r="H14" s="2" t="s">
        <v>113</v>
      </c>
      <c r="I14" s="2" t="s">
        <v>36</v>
      </c>
      <c r="J14" s="2" t="s">
        <v>104</v>
      </c>
      <c r="K14" s="2" t="s">
        <v>105</v>
      </c>
      <c r="L14" s="2" t="s">
        <v>114</v>
      </c>
      <c r="M14" s="2" t="s">
        <v>115</v>
      </c>
      <c r="N14" s="2" t="s">
        <v>44</v>
      </c>
      <c r="O14" s="2" t="s">
        <v>116</v>
      </c>
      <c r="P14" s="2" t="s">
        <v>30</v>
      </c>
      <c r="Q14" s="2" t="s">
        <v>31</v>
      </c>
      <c r="R14" s="2" t="s">
        <v>117</v>
      </c>
    </row>
    <row r="15" spans="1:18" ht="51">
      <c r="A15" t="str">
        <f>HYPERLINK("https://www.onsemi.cn/PowerSolutions/product.do?id=NCV59748","NCV59748")</f>
        <v>NCV59748</v>
      </c>
      <c r="B15" t="str">
        <f>HYPERLINK("https://www.onsemi.cn/pub/Collateral/NCV59748-D.PDF","NCV59748/D (223kB)")</f>
        <v>NCV59748/D (223kB)</v>
      </c>
      <c r="C15" t="s">
        <v>118</v>
      </c>
      <c r="D15" s="2" t="s">
        <v>119</v>
      </c>
      <c r="E15" t="s">
        <v>20</v>
      </c>
      <c r="F15" s="2" t="s">
        <v>21</v>
      </c>
      <c r="G15" s="2" t="s">
        <v>22</v>
      </c>
      <c r="H15" s="2" t="s">
        <v>120</v>
      </c>
      <c r="I15" s="2" t="s">
        <v>121</v>
      </c>
      <c r="J15" s="2" t="s">
        <v>122</v>
      </c>
      <c r="K15" s="2" t="s">
        <v>26</v>
      </c>
      <c r="L15" s="2" t="s">
        <v>123</v>
      </c>
      <c r="M15" s="2" t="s">
        <v>124</v>
      </c>
      <c r="N15" s="2" t="s">
        <v>38</v>
      </c>
      <c r="O15" s="2" t="s">
        <v>125</v>
      </c>
      <c r="P15" s="2" t="s">
        <v>30</v>
      </c>
      <c r="Q15" s="2" t="s">
        <v>30</v>
      </c>
      <c r="R15" s="2" t="s">
        <v>126</v>
      </c>
    </row>
    <row r="16" spans="1:18" ht="89.25">
      <c r="A16" t="str">
        <f>HYPERLINK("https://www.onsemi.cn/PowerSolutions/product.do?id=NCV8154","NCV8154")</f>
        <v>NCV8154</v>
      </c>
      <c r="B16" t="str">
        <f>HYPERLINK("https://www.onsemi.cn/pub/Collateral/NCV8154-D.PDF","NCV8154/D (1353kB)")</f>
        <v>NCV8154/D (1353kB)</v>
      </c>
      <c r="C16" t="s">
        <v>127</v>
      </c>
      <c r="D16" s="2" t="s">
        <v>119</v>
      </c>
      <c r="E16" t="s">
        <v>20</v>
      </c>
      <c r="F16" s="2" t="s">
        <v>128</v>
      </c>
      <c r="G16" s="2" t="s">
        <v>22</v>
      </c>
      <c r="H16" s="2" t="s">
        <v>129</v>
      </c>
      <c r="I16" s="2" t="s">
        <v>36</v>
      </c>
      <c r="J16" s="2" t="s">
        <v>73</v>
      </c>
      <c r="K16" s="2" t="s">
        <v>130</v>
      </c>
      <c r="L16" s="2" t="s">
        <v>131</v>
      </c>
      <c r="M16" s="2" t="s">
        <v>132</v>
      </c>
      <c r="N16" s="2" t="s">
        <v>38</v>
      </c>
      <c r="O16" s="2" t="s">
        <v>38</v>
      </c>
      <c r="P16" s="2" t="s">
        <v>30</v>
      </c>
      <c r="Q16" s="2" t="s">
        <v>31</v>
      </c>
      <c r="R16" s="2" t="s">
        <v>133</v>
      </c>
    </row>
    <row r="17" spans="1:18" ht="51">
      <c r="A17" t="str">
        <f>HYPERLINK("https://www.onsemi.cn/PowerSolutions/product.do?id=NCV8164C","NCV8164C")</f>
        <v>NCV8164C</v>
      </c>
      <c r="B17" t="str">
        <f>HYPERLINK("https://www.onsemi.cn/pub/Collateral/NCV8164C-D.PDF","NCV8164C/D (393kB)")</f>
        <v>NCV8164C/D (393kB)</v>
      </c>
      <c r="C17" t="s">
        <v>85</v>
      </c>
      <c r="D17" s="2" t="s">
        <v>119</v>
      </c>
      <c r="E17" t="s">
        <v>20</v>
      </c>
      <c r="F17" s="2" t="s">
        <v>21</v>
      </c>
      <c r="G17" s="2" t="s">
        <v>22</v>
      </c>
      <c r="H17" s="2" t="s">
        <v>135</v>
      </c>
      <c r="I17" s="2" t="s">
        <v>36</v>
      </c>
      <c r="J17" s="2" t="s">
        <v>87</v>
      </c>
      <c r="K17" s="2" t="s">
        <v>88</v>
      </c>
      <c r="L17" s="2" t="s">
        <v>136</v>
      </c>
      <c r="M17" s="2" t="s">
        <v>90</v>
      </c>
      <c r="N17" s="2" t="s">
        <v>91</v>
      </c>
      <c r="O17" s="2" t="s">
        <v>92</v>
      </c>
      <c r="P17" s="2" t="s">
        <v>30</v>
      </c>
      <c r="Q17" s="2" t="s">
        <v>30</v>
      </c>
      <c r="R17" s="2" t="s">
        <v>137</v>
      </c>
    </row>
    <row r="18" spans="1:18" ht="51">
      <c r="A18" t="str">
        <f>HYPERLINK("https://www.onsemi.cn/PowerSolutions/product.do?id=NCV8165","NCV8165")</f>
        <v>NCV8165</v>
      </c>
      <c r="B18" t="str">
        <f>HYPERLINK("https://www.onsemi.cn/pub/Collateral/NCV8165-D.PDF","NCV8165/D (323kB)")</f>
        <v>NCV8165/D (323kB)</v>
      </c>
      <c r="C18" t="s">
        <v>138</v>
      </c>
      <c r="D18" s="2" t="s">
        <v>119</v>
      </c>
      <c r="E18" t="s">
        <v>20</v>
      </c>
      <c r="F18" s="2" t="s">
        <v>21</v>
      </c>
      <c r="G18" s="2" t="s">
        <v>22</v>
      </c>
      <c r="H18" s="2" t="s">
        <v>139</v>
      </c>
      <c r="I18" s="2" t="s">
        <v>48</v>
      </c>
      <c r="J18" s="2" t="s">
        <v>73</v>
      </c>
      <c r="K18" s="2" t="s">
        <v>26</v>
      </c>
      <c r="L18" s="2" t="s">
        <v>140</v>
      </c>
      <c r="M18" s="2" t="s">
        <v>141</v>
      </c>
      <c r="N18" s="2" t="s">
        <v>91</v>
      </c>
      <c r="O18" s="2" t="s">
        <v>142</v>
      </c>
      <c r="P18" s="2" t="s">
        <v>30</v>
      </c>
      <c r="Q18" s="2" t="s">
        <v>31</v>
      </c>
      <c r="R18" s="2" t="s">
        <v>143</v>
      </c>
    </row>
    <row r="19" spans="1:18" ht="140.25">
      <c r="A19" t="str">
        <f>HYPERLINK("https://www.onsemi.cn/PowerSolutions/product.do?id=NCV8177","NCV8177")</f>
        <v>NCV8177</v>
      </c>
      <c r="B19" t="str">
        <f>HYPERLINK("https://www.onsemi.cn/pub/Collateral/NCV8177-D.PDF","NCV8177/D (633kB)")</f>
        <v>NCV8177/D (633kB)</v>
      </c>
      <c r="C19" t="s">
        <v>144</v>
      </c>
      <c r="D19" s="2" t="s">
        <v>119</v>
      </c>
      <c r="E19" t="s">
        <v>20</v>
      </c>
      <c r="F19" s="2" t="s">
        <v>21</v>
      </c>
      <c r="G19" s="2" t="s">
        <v>22</v>
      </c>
      <c r="H19" s="2" t="s">
        <v>145</v>
      </c>
      <c r="I19" s="2" t="s">
        <v>48</v>
      </c>
      <c r="J19" s="2" t="s">
        <v>87</v>
      </c>
      <c r="K19" s="2" t="s">
        <v>26</v>
      </c>
      <c r="L19" s="2" t="s">
        <v>146</v>
      </c>
      <c r="M19" s="2" t="s">
        <v>123</v>
      </c>
      <c r="N19" s="2" t="s">
        <v>38</v>
      </c>
      <c r="O19" s="2" t="s">
        <v>147</v>
      </c>
      <c r="P19" s="2" t="s">
        <v>30</v>
      </c>
      <c r="Q19" s="2" t="s">
        <v>31</v>
      </c>
      <c r="R19" s="2" t="s">
        <v>148</v>
      </c>
    </row>
    <row r="20" spans="1:18" ht="51">
      <c r="A20" t="str">
        <f>HYPERLINK("https://www.onsemi.cn/PowerSolutions/product.do?id=NCV8187","NCV8187")</f>
        <v>NCV8187</v>
      </c>
      <c r="B20" t="str">
        <f>HYPERLINK("https://www.onsemi.cn/pub/Collateral/NCV8187-D.PDF","NCV8187/D (252kB)")</f>
        <v>NCV8187/D (252kB)</v>
      </c>
      <c r="C20" t="s">
        <v>149</v>
      </c>
      <c r="D20" s="2" t="s">
        <v>119</v>
      </c>
      <c r="E20" t="s">
        <v>20</v>
      </c>
      <c r="F20" s="2" t="s">
        <v>21</v>
      </c>
      <c r="G20" s="2" t="s">
        <v>22</v>
      </c>
      <c r="H20" s="2" t="s">
        <v>151</v>
      </c>
      <c r="I20" s="2" t="s">
        <v>124</v>
      </c>
      <c r="J20" s="2" t="s">
        <v>121</v>
      </c>
      <c r="K20" s="2" t="s">
        <v>26</v>
      </c>
      <c r="L20" s="2" t="s">
        <v>152</v>
      </c>
      <c r="M20" s="2" t="s">
        <v>90</v>
      </c>
      <c r="N20" s="2" t="s">
        <v>38</v>
      </c>
      <c r="O20" s="2" t="s">
        <v>153</v>
      </c>
      <c r="P20" s="2" t="s">
        <v>30</v>
      </c>
      <c r="Q20" s="2" t="s">
        <v>30</v>
      </c>
      <c r="R20" s="2" t="s">
        <v>154</v>
      </c>
    </row>
    <row r="21" spans="1:18" ht="51">
      <c r="A21" t="str">
        <f>HYPERLINK("https://www.onsemi.cn/PowerSolutions/product.do?id=NCV59745","NCV59745")</f>
        <v>NCV59745</v>
      </c>
      <c r="B21" t="str">
        <f>HYPERLINK("https://www.onsemi.cn/pub/Collateral/NCV59745-D.PDF","NCV59745/D (202kB)")</f>
        <v>NCV59745/D (202kB)</v>
      </c>
      <c r="C21" t="s">
        <v>155</v>
      </c>
      <c r="D21" s="2" t="s">
        <v>119</v>
      </c>
      <c r="E21" t="s">
        <v>157</v>
      </c>
      <c r="F21" s="2" t="s">
        <v>21</v>
      </c>
      <c r="G21" s="2" t="s">
        <v>22</v>
      </c>
      <c r="H21" s="2" t="s">
        <v>158</v>
      </c>
      <c r="I21" s="2" t="s">
        <v>159</v>
      </c>
      <c r="J21" s="2" t="s">
        <v>158</v>
      </c>
      <c r="K21" s="2" t="s">
        <v>26</v>
      </c>
      <c r="L21" s="2" t="s">
        <v>160</v>
      </c>
      <c r="M21" s="2" t="s">
        <v>161</v>
      </c>
      <c r="N21" s="2" t="s">
        <v>38</v>
      </c>
      <c r="O21" s="2" t="s">
        <v>162</v>
      </c>
      <c r="P21" s="2" t="s">
        <v>30</v>
      </c>
      <c r="Q21" s="2" t="s">
        <v>30</v>
      </c>
      <c r="R21" s="2" t="s">
        <v>163</v>
      </c>
    </row>
    <row r="22" spans="1:18" ht="25.5">
      <c r="A22" t="str">
        <f>HYPERLINK("https://www.onsemi.cn/PowerSolutions/product.do?id=CAT6201","CAT6201")</f>
        <v>CAT6201</v>
      </c>
      <c r="B22" t="str">
        <f>HYPERLINK("https://www.onsemi.cn/pub/Collateral/CAT6201-D.PDF","CAT6201/D (352kB)")</f>
        <v>CAT6201/D (352kB)</v>
      </c>
      <c r="C22" t="s">
        <v>164</v>
      </c>
      <c r="D22" s="2" t="s">
        <v>19</v>
      </c>
      <c r="E22" t="s">
        <v>166</v>
      </c>
      <c r="F22" s="2" t="s">
        <v>21</v>
      </c>
      <c r="G22" s="2" t="s">
        <v>22</v>
      </c>
      <c r="H22" s="2" t="s">
        <v>167</v>
      </c>
      <c r="I22" s="2" t="s">
        <v>36</v>
      </c>
      <c r="J22" s="2" t="s">
        <v>139</v>
      </c>
      <c r="K22" s="2" t="s">
        <v>168</v>
      </c>
      <c r="L22" s="2" t="s">
        <v>72</v>
      </c>
      <c r="M22" s="2" t="s">
        <v>169</v>
      </c>
      <c r="N22" s="2" t="s">
        <v>170</v>
      </c>
      <c r="O22" t="s">
        <v>156</v>
      </c>
      <c r="P22" s="2" t="s">
        <v>30</v>
      </c>
      <c r="Q22" s="2" t="s">
        <v>30</v>
      </c>
      <c r="R22" s="2" t="s">
        <v>171</v>
      </c>
    </row>
    <row r="23" spans="1:18" ht="25.5">
      <c r="A23" t="str">
        <f>HYPERLINK("https://www.onsemi.cn/PowerSolutions/product.do?id=CAT6202","CAT6202")</f>
        <v>CAT6202</v>
      </c>
      <c r="B23" t="str">
        <f>HYPERLINK("https://www.onsemi.cn/pub/Collateral/CAT6202-D.PDF","CAT6202/D (162kB)")</f>
        <v>CAT6202/D (162kB)</v>
      </c>
      <c r="C23" t="s">
        <v>172</v>
      </c>
      <c r="D23" s="2" t="s">
        <v>19</v>
      </c>
      <c r="E23" t="s">
        <v>166</v>
      </c>
      <c r="F23" s="2" t="s">
        <v>21</v>
      </c>
      <c r="G23" s="2" t="s">
        <v>22</v>
      </c>
      <c r="H23" s="2" t="s">
        <v>167</v>
      </c>
      <c r="I23" s="2" t="s">
        <v>48</v>
      </c>
      <c r="J23" s="2" t="s">
        <v>139</v>
      </c>
      <c r="K23" s="2" t="s">
        <v>168</v>
      </c>
      <c r="L23" s="2" t="s">
        <v>72</v>
      </c>
      <c r="M23" s="2" t="s">
        <v>169</v>
      </c>
      <c r="N23" s="2" t="s">
        <v>170</v>
      </c>
      <c r="O23" t="s">
        <v>156</v>
      </c>
      <c r="P23" s="2" t="s">
        <v>30</v>
      </c>
      <c r="Q23" s="2" t="s">
        <v>30</v>
      </c>
      <c r="R23" s="2" t="s">
        <v>171</v>
      </c>
    </row>
    <row r="24" spans="1:18" ht="25.5">
      <c r="A24" t="str">
        <f>HYPERLINK("https://www.onsemi.cn/PowerSolutions/product.do?id=CAT6218","CAT6218")</f>
        <v>CAT6218</v>
      </c>
      <c r="B24" t="str">
        <f>HYPERLINK("https://www.onsemi.cn/pub/Collateral/CAT6218-D.PDF","CAT6218/D (165kB)")</f>
        <v>CAT6218/D (165kB)</v>
      </c>
      <c r="C24" t="s">
        <v>173</v>
      </c>
      <c r="D24" s="2" t="s">
        <v>19</v>
      </c>
      <c r="E24" t="s">
        <v>166</v>
      </c>
      <c r="F24" s="2" t="s">
        <v>21</v>
      </c>
      <c r="G24" s="2" t="s">
        <v>22</v>
      </c>
      <c r="H24" s="2" t="s">
        <v>104</v>
      </c>
      <c r="I24" s="2" t="s">
        <v>36</v>
      </c>
      <c r="J24" s="2" t="s">
        <v>174</v>
      </c>
      <c r="K24" s="2" t="s">
        <v>26</v>
      </c>
      <c r="L24" s="2" t="s">
        <v>175</v>
      </c>
      <c r="M24" s="2" t="s">
        <v>51</v>
      </c>
      <c r="N24" s="2" t="s">
        <v>176</v>
      </c>
      <c r="O24" s="2" t="s">
        <v>177</v>
      </c>
      <c r="P24" s="2" t="s">
        <v>30</v>
      </c>
      <c r="Q24" s="2" t="s">
        <v>31</v>
      </c>
      <c r="R24" s="2" t="s">
        <v>178</v>
      </c>
    </row>
    <row r="25" spans="1:18" ht="25.5">
      <c r="A25" t="str">
        <f>HYPERLINK("https://www.onsemi.cn/PowerSolutions/product.do?id=CAT6219","CAT6219")</f>
        <v>CAT6219</v>
      </c>
      <c r="B25" t="str">
        <f>HYPERLINK("https://www.onsemi.cn/pub/Collateral/CAT6219-D.PDF","CAT6219/D (198kB)")</f>
        <v>CAT6219/D (198kB)</v>
      </c>
      <c r="C25" t="s">
        <v>179</v>
      </c>
      <c r="D25" s="2" t="s">
        <v>19</v>
      </c>
      <c r="E25" t="s">
        <v>166</v>
      </c>
      <c r="F25" s="2" t="s">
        <v>21</v>
      </c>
      <c r="G25" s="2" t="s">
        <v>22</v>
      </c>
      <c r="H25" s="2" t="s">
        <v>181</v>
      </c>
      <c r="I25" s="2" t="s">
        <v>48</v>
      </c>
      <c r="J25" s="2" t="s">
        <v>174</v>
      </c>
      <c r="K25" s="2" t="s">
        <v>26</v>
      </c>
      <c r="L25" s="2" t="s">
        <v>36</v>
      </c>
      <c r="M25" s="2" t="s">
        <v>182</v>
      </c>
      <c r="N25" s="2" t="s">
        <v>176</v>
      </c>
      <c r="O25" s="2" t="s">
        <v>177</v>
      </c>
      <c r="P25" s="2" t="s">
        <v>30</v>
      </c>
      <c r="Q25" s="2" t="s">
        <v>31</v>
      </c>
      <c r="R25" s="2" t="s">
        <v>178</v>
      </c>
    </row>
    <row r="26" spans="1:18" ht="38.25">
      <c r="A26" t="str">
        <f>HYPERLINK("https://www.onsemi.cn/PowerSolutions/product.do?id=CAT6241","CAT6241")</f>
        <v>CAT6241</v>
      </c>
      <c r="B26" t="str">
        <f>HYPERLINK("https://www.onsemi.cn/pub/Collateral/CAT6241-D.PDF","CAT6241/D (838kB)")</f>
        <v>CAT6241/D (838kB)</v>
      </c>
      <c r="C26" t="s">
        <v>183</v>
      </c>
      <c r="D26" s="2" t="s">
        <v>19</v>
      </c>
      <c r="E26" t="s">
        <v>166</v>
      </c>
      <c r="F26" t="s">
        <v>156</v>
      </c>
      <c r="G26" s="2" t="s">
        <v>22</v>
      </c>
      <c r="H26" s="2" t="s">
        <v>184</v>
      </c>
      <c r="I26" s="2" t="s">
        <v>63</v>
      </c>
      <c r="J26" s="2" t="s">
        <v>87</v>
      </c>
      <c r="K26" s="2" t="s">
        <v>26</v>
      </c>
      <c r="L26" s="2" t="s">
        <v>185</v>
      </c>
      <c r="M26" s="2" t="s">
        <v>50</v>
      </c>
      <c r="N26" s="2" t="s">
        <v>186</v>
      </c>
      <c r="O26" s="2" t="s">
        <v>177</v>
      </c>
      <c r="P26" s="2" t="s">
        <v>30</v>
      </c>
      <c r="Q26" s="2" t="s">
        <v>31</v>
      </c>
      <c r="R26" s="2" t="s">
        <v>187</v>
      </c>
    </row>
    <row r="27" spans="1:18" ht="25.5">
      <c r="A27" t="str">
        <f>HYPERLINK("https://www.onsemi.cn/PowerSolutions/product.do?id=CAT6243","CAT6243")</f>
        <v>CAT6243</v>
      </c>
      <c r="B27" t="str">
        <f>HYPERLINK("https://www.onsemi.cn/pub/Collateral/CAT6243-D.PDF","CAT6243/D (559kB)")</f>
        <v>CAT6243/D (559kB)</v>
      </c>
      <c r="C27" t="s">
        <v>183</v>
      </c>
      <c r="D27" s="2" t="s">
        <v>19</v>
      </c>
      <c r="E27" t="s">
        <v>166</v>
      </c>
      <c r="F27" s="2" t="s">
        <v>21</v>
      </c>
      <c r="G27" s="2" t="s">
        <v>22</v>
      </c>
      <c r="H27" s="2" t="s">
        <v>167</v>
      </c>
      <c r="I27" s="2" t="s">
        <v>63</v>
      </c>
      <c r="J27" s="2" t="s">
        <v>188</v>
      </c>
      <c r="K27" s="2" t="s">
        <v>26</v>
      </c>
      <c r="L27" s="2" t="s">
        <v>72</v>
      </c>
      <c r="M27" s="2" t="s">
        <v>50</v>
      </c>
      <c r="N27" s="2" t="s">
        <v>189</v>
      </c>
      <c r="O27" s="2" t="s">
        <v>177</v>
      </c>
      <c r="P27" s="2" t="s">
        <v>30</v>
      </c>
      <c r="Q27" s="2" t="s">
        <v>31</v>
      </c>
      <c r="R27" s="2" t="s">
        <v>190</v>
      </c>
    </row>
    <row r="28" spans="1:18" ht="51">
      <c r="A28" t="str">
        <f>HYPERLINK("https://www.onsemi.cn/PowerSolutions/product.do?id=CS8182","CS8182")</f>
        <v>CS8182</v>
      </c>
      <c r="B28" t="str">
        <f>HYPERLINK("https://www.onsemi.cn/pub/Collateral/CS8182-D.PDF","CS8182/D (165kB)")</f>
        <v>CS8182/D (165kB)</v>
      </c>
      <c r="C28" t="s">
        <v>191</v>
      </c>
      <c r="D28" s="2" t="s">
        <v>119</v>
      </c>
      <c r="E28" t="s">
        <v>166</v>
      </c>
      <c r="F28" s="2" t="s">
        <v>21</v>
      </c>
      <c r="G28" s="2" t="s">
        <v>22</v>
      </c>
      <c r="H28" s="2" t="s">
        <v>192</v>
      </c>
      <c r="I28" s="2" t="s">
        <v>193</v>
      </c>
      <c r="J28" s="2" t="s">
        <v>194</v>
      </c>
      <c r="K28" s="2" t="s">
        <v>195</v>
      </c>
      <c r="L28" s="2" t="s">
        <v>196</v>
      </c>
      <c r="M28" s="2" t="s">
        <v>197</v>
      </c>
      <c r="N28" s="2" t="s">
        <v>44</v>
      </c>
      <c r="O28" t="s">
        <v>156</v>
      </c>
      <c r="P28" s="2" t="s">
        <v>30</v>
      </c>
      <c r="Q28" s="2" t="s">
        <v>31</v>
      </c>
      <c r="R28" s="2" t="s">
        <v>198</v>
      </c>
    </row>
    <row r="29" spans="1:18" ht="25.5">
      <c r="A29" t="str">
        <f>HYPERLINK("https://www.onsemi.cn/PowerSolutions/product.do?id=CS8361","CS8361")</f>
        <v>CS8361</v>
      </c>
      <c r="B29" t="str">
        <f>HYPERLINK("https://www.onsemi.cn/pub/Collateral/CS8361-D.PDF","CS8361/D (146kB)")</f>
        <v>CS8361/D (146kB)</v>
      </c>
      <c r="C29" t="s">
        <v>199</v>
      </c>
      <c r="D29" s="2" t="s">
        <v>19</v>
      </c>
      <c r="E29" t="s">
        <v>166</v>
      </c>
      <c r="F29" s="2" t="s">
        <v>128</v>
      </c>
      <c r="G29" s="2" t="s">
        <v>22</v>
      </c>
      <c r="H29" s="2" t="s">
        <v>200</v>
      </c>
      <c r="I29" s="2" t="s">
        <v>72</v>
      </c>
      <c r="J29" s="2" t="s">
        <v>201</v>
      </c>
      <c r="K29" s="2" t="s">
        <v>44</v>
      </c>
      <c r="L29" s="2" t="s">
        <v>165</v>
      </c>
      <c r="M29" s="2" t="s">
        <v>50</v>
      </c>
      <c r="N29" s="2" t="s">
        <v>29</v>
      </c>
      <c r="O29" t="s">
        <v>156</v>
      </c>
      <c r="P29" s="2" t="s">
        <v>30</v>
      </c>
      <c r="Q29" s="2" t="s">
        <v>31</v>
      </c>
      <c r="R29" s="2" t="s">
        <v>202</v>
      </c>
    </row>
    <row r="30" spans="1:18" ht="25.5">
      <c r="A30" t="str">
        <f>HYPERLINK("https://www.onsemi.cn/PowerSolutions/product.do?id=FAN2558","FAN2558")</f>
        <v>FAN2558</v>
      </c>
      <c r="B30" t="str">
        <f>HYPERLINK("https://www.onsemi.cn/pub/Collateral/FAN2558-D.pdf","FAN2558/D (424kB)")</f>
        <v>FAN2558/D (424kB)</v>
      </c>
      <c r="C30" t="s">
        <v>203</v>
      </c>
      <c r="D30" s="2" t="s">
        <v>19</v>
      </c>
      <c r="E30" t="s">
        <v>166</v>
      </c>
      <c r="F30" s="2" t="s">
        <v>21</v>
      </c>
      <c r="G30" s="2" t="s">
        <v>22</v>
      </c>
      <c r="H30" s="2" t="s">
        <v>167</v>
      </c>
      <c r="I30" s="2" t="s">
        <v>196</v>
      </c>
      <c r="J30" s="2" t="s">
        <v>204</v>
      </c>
      <c r="K30" s="2" t="s">
        <v>26</v>
      </c>
      <c r="L30" s="2" t="s">
        <v>165</v>
      </c>
      <c r="M30" s="2" t="s">
        <v>205</v>
      </c>
      <c r="N30" s="2" t="s">
        <v>206</v>
      </c>
      <c r="O30" s="2" t="s">
        <v>207</v>
      </c>
      <c r="P30" s="2" t="s">
        <v>30</v>
      </c>
      <c r="Q30" s="2" t="s">
        <v>30</v>
      </c>
      <c r="R30" s="2" t="s">
        <v>208</v>
      </c>
    </row>
    <row r="31" spans="1:18">
      <c r="A31" t="str">
        <f>HYPERLINK("https://www.onsemi.cn/PowerSolutions/product.do?id=KA278R12C","KA278R12C")</f>
        <v>KA278R12C</v>
      </c>
      <c r="B31" t="str">
        <f>HYPERLINK("https://www.onsemi.cn/pub/Collateral/KA278RA05C-D.pdf","KA278RA05C/D (340kB)")</f>
        <v>KA278RA05C/D (340kB)</v>
      </c>
      <c r="C31" t="s">
        <v>209</v>
      </c>
      <c r="D31" s="2" t="s">
        <v>210</v>
      </c>
      <c r="E31" t="s">
        <v>166</v>
      </c>
      <c r="F31" s="2" t="s">
        <v>21</v>
      </c>
      <c r="G31" s="2" t="s">
        <v>22</v>
      </c>
      <c r="H31" s="2" t="s">
        <v>211</v>
      </c>
      <c r="I31" s="2" t="s">
        <v>63</v>
      </c>
      <c r="J31" s="2" t="s">
        <v>212</v>
      </c>
      <c r="K31" s="2" t="s">
        <v>213</v>
      </c>
      <c r="L31" s="2" t="s">
        <v>48</v>
      </c>
      <c r="M31" s="2" t="s">
        <v>77</v>
      </c>
      <c r="N31" t="s">
        <v>156</v>
      </c>
      <c r="O31" t="s">
        <v>156</v>
      </c>
      <c r="P31" s="2" t="s">
        <v>30</v>
      </c>
      <c r="Q31" s="2" t="s">
        <v>31</v>
      </c>
      <c r="R31" s="2" t="s">
        <v>214</v>
      </c>
    </row>
    <row r="32" spans="1:18" ht="25.5">
      <c r="A32" t="str">
        <f>HYPERLINK("https://www.onsemi.cn/PowerSolutions/product.do?id=KA78R","KA78R")</f>
        <v>KA78R</v>
      </c>
      <c r="B32" t="str">
        <f>HYPERLINK("https://www.onsemi.cn/pub/Collateral/KA78R12CTU-D.pdf","KA78R12CTU/D (257kB)")</f>
        <v>KA78R12CTU/D (257kB)</v>
      </c>
      <c r="C32" t="s">
        <v>215</v>
      </c>
      <c r="D32" s="2" t="s">
        <v>210</v>
      </c>
      <c r="E32" t="s">
        <v>166</v>
      </c>
      <c r="F32" s="2" t="s">
        <v>21</v>
      </c>
      <c r="G32" s="2" t="s">
        <v>22</v>
      </c>
      <c r="H32" s="2" t="s">
        <v>216</v>
      </c>
      <c r="I32" s="2" t="s">
        <v>63</v>
      </c>
      <c r="J32" s="2" t="s">
        <v>212</v>
      </c>
      <c r="K32" s="2" t="s">
        <v>213</v>
      </c>
      <c r="L32" s="2" t="s">
        <v>48</v>
      </c>
      <c r="M32" s="2" t="s">
        <v>77</v>
      </c>
      <c r="N32" s="2" t="s">
        <v>217</v>
      </c>
      <c r="O32" t="s">
        <v>156</v>
      </c>
      <c r="P32" s="2" t="s">
        <v>30</v>
      </c>
      <c r="Q32" s="2" t="s">
        <v>31</v>
      </c>
      <c r="R32" s="2" t="s">
        <v>214</v>
      </c>
    </row>
    <row r="33" spans="1:18" ht="114.75">
      <c r="A33" t="str">
        <f>HYPERLINK("https://www.onsemi.cn/PowerSolutions/product.do?id=LM2931","LM2931")</f>
        <v>LM2931</v>
      </c>
      <c r="B33" t="str">
        <f>HYPERLINK("https://www.onsemi.cn/pub/Collateral/LM2931-D.PDF","LM2931/D (552kB)")</f>
        <v>LM2931/D (552kB)</v>
      </c>
      <c r="C33" t="s">
        <v>218</v>
      </c>
      <c r="D33" s="2" t="s">
        <v>19</v>
      </c>
      <c r="E33" t="s">
        <v>166</v>
      </c>
      <c r="F33" s="2" t="s">
        <v>21</v>
      </c>
      <c r="G33" s="2" t="s">
        <v>22</v>
      </c>
      <c r="H33" s="2" t="s">
        <v>219</v>
      </c>
      <c r="I33" s="2" t="s">
        <v>220</v>
      </c>
      <c r="J33" s="2" t="s">
        <v>104</v>
      </c>
      <c r="K33" s="2" t="s">
        <v>59</v>
      </c>
      <c r="L33" s="2" t="s">
        <v>169</v>
      </c>
      <c r="M33" s="2" t="s">
        <v>165</v>
      </c>
      <c r="N33" s="2" t="s">
        <v>221</v>
      </c>
      <c r="O33" s="2" t="s">
        <v>222</v>
      </c>
      <c r="P33" s="2" t="s">
        <v>223</v>
      </c>
      <c r="Q33" s="2" t="s">
        <v>31</v>
      </c>
      <c r="R33" s="2" t="s">
        <v>224</v>
      </c>
    </row>
    <row r="34" spans="1:18" ht="38.25">
      <c r="A34" t="str">
        <f>HYPERLINK("https://www.onsemi.cn/PowerSolutions/product.do?id=LM317","LM317")</f>
        <v>LM317</v>
      </c>
      <c r="B34" t="str">
        <f>HYPERLINK("https://www.onsemi.cn/pub/Collateral/LM317-D.PDF","LM317/D (179kB)")</f>
        <v>LM317/D (179kB)</v>
      </c>
      <c r="C34" t="s">
        <v>225</v>
      </c>
      <c r="D34" s="2" t="s">
        <v>19</v>
      </c>
      <c r="E34" t="s">
        <v>166</v>
      </c>
      <c r="F34" s="2" t="s">
        <v>21</v>
      </c>
      <c r="G34" s="2" t="s">
        <v>22</v>
      </c>
      <c r="H34" s="2" t="s">
        <v>167</v>
      </c>
      <c r="I34" s="2" t="s">
        <v>121</v>
      </c>
      <c r="J34" s="2" t="s">
        <v>226</v>
      </c>
      <c r="K34" s="2" t="s">
        <v>59</v>
      </c>
      <c r="L34" s="2" t="s">
        <v>227</v>
      </c>
      <c r="M34" t="s">
        <v>156</v>
      </c>
      <c r="N34" s="2" t="s">
        <v>52</v>
      </c>
      <c r="O34" t="s">
        <v>156</v>
      </c>
      <c r="P34" s="2" t="s">
        <v>31</v>
      </c>
      <c r="Q34" s="2" t="s">
        <v>31</v>
      </c>
      <c r="R34" s="2" t="s">
        <v>228</v>
      </c>
    </row>
    <row r="35" spans="1:18" ht="51">
      <c r="A35" t="str">
        <f>HYPERLINK("https://www.onsemi.cn/PowerSolutions/product.do?id=LM317L","LM317L")</f>
        <v>LM317L</v>
      </c>
      <c r="B35" t="str">
        <f>HYPERLINK("https://www.onsemi.cn/pub/Collateral/LM317L-D.PDF","LM317L/D (172kB)")</f>
        <v>LM317L/D (172kB)</v>
      </c>
      <c r="C35" t="s">
        <v>229</v>
      </c>
      <c r="D35" s="2" t="s">
        <v>230</v>
      </c>
      <c r="E35" t="s">
        <v>166</v>
      </c>
      <c r="F35" s="2" t="s">
        <v>21</v>
      </c>
      <c r="G35" s="2" t="s">
        <v>22</v>
      </c>
      <c r="H35" s="2" t="s">
        <v>167</v>
      </c>
      <c r="I35" s="2" t="s">
        <v>220</v>
      </c>
      <c r="J35" s="2" t="s">
        <v>231</v>
      </c>
      <c r="K35" s="2" t="s">
        <v>59</v>
      </c>
      <c r="L35" s="2" t="s">
        <v>73</v>
      </c>
      <c r="M35" t="s">
        <v>156</v>
      </c>
      <c r="N35" s="2" t="s">
        <v>52</v>
      </c>
      <c r="O35" t="s">
        <v>156</v>
      </c>
      <c r="P35" s="2" t="s">
        <v>31</v>
      </c>
      <c r="Q35" s="2" t="s">
        <v>31</v>
      </c>
      <c r="R35" s="2" t="s">
        <v>232</v>
      </c>
    </row>
    <row r="36" spans="1:18" ht="51">
      <c r="A36" t="str">
        <f>HYPERLINK("https://www.onsemi.cn/PowerSolutions/product.do?id=LM317M","LM317M")</f>
        <v>LM317M</v>
      </c>
      <c r="B36" t="str">
        <f>HYPERLINK("https://www.onsemi.cn/pub/Collateral/LM317M-D.PDF","LM317M/D (201kB)")</f>
        <v>LM317M/D (201kB)</v>
      </c>
      <c r="C36" t="s">
        <v>233</v>
      </c>
      <c r="D36" s="2" t="s">
        <v>230</v>
      </c>
      <c r="E36" t="s">
        <v>166</v>
      </c>
      <c r="F36" s="2" t="s">
        <v>21</v>
      </c>
      <c r="G36" s="2" t="s">
        <v>22</v>
      </c>
      <c r="H36" s="2" t="s">
        <v>167</v>
      </c>
      <c r="I36" s="2" t="s">
        <v>48</v>
      </c>
      <c r="J36" s="2" t="s">
        <v>234</v>
      </c>
      <c r="K36" s="2" t="s">
        <v>59</v>
      </c>
      <c r="L36" s="2" t="s">
        <v>235</v>
      </c>
      <c r="M36" t="s">
        <v>156</v>
      </c>
      <c r="N36" s="2" t="s">
        <v>52</v>
      </c>
      <c r="O36" t="s">
        <v>156</v>
      </c>
      <c r="P36" s="2" t="s">
        <v>31</v>
      </c>
      <c r="Q36" s="2" t="s">
        <v>31</v>
      </c>
      <c r="R36" s="2" t="s">
        <v>236</v>
      </c>
    </row>
    <row r="37" spans="1:18" ht="38.25">
      <c r="A37" t="str">
        <f>HYPERLINK("https://www.onsemi.cn/PowerSolutions/product.do?id=LM337","LM337")</f>
        <v>LM337</v>
      </c>
      <c r="B37" t="str">
        <f>HYPERLINK("https://www.onsemi.cn/pub/Collateral/LM337-D.PDF","LM337/D (170kB)")</f>
        <v>LM337/D (170kB)</v>
      </c>
      <c r="C37" t="s">
        <v>237</v>
      </c>
      <c r="D37" s="2" t="s">
        <v>19</v>
      </c>
      <c r="E37" t="s">
        <v>166</v>
      </c>
      <c r="F37" s="2" t="s">
        <v>21</v>
      </c>
      <c r="G37" s="2" t="s">
        <v>238</v>
      </c>
      <c r="H37" s="2" t="s">
        <v>167</v>
      </c>
      <c r="I37" s="2" t="s">
        <v>121</v>
      </c>
      <c r="J37" s="2" t="s">
        <v>239</v>
      </c>
      <c r="K37" s="2" t="s">
        <v>240</v>
      </c>
      <c r="L37" s="2" t="s">
        <v>241</v>
      </c>
      <c r="M37" t="s">
        <v>156</v>
      </c>
      <c r="N37" s="2" t="s">
        <v>242</v>
      </c>
      <c r="O37" t="s">
        <v>156</v>
      </c>
      <c r="P37" s="2" t="s">
        <v>31</v>
      </c>
      <c r="Q37" s="2" t="s">
        <v>31</v>
      </c>
      <c r="R37" s="2" t="s">
        <v>228</v>
      </c>
    </row>
    <row r="38" spans="1:18" ht="38.25">
      <c r="A38" t="str">
        <f>HYPERLINK("https://www.onsemi.cn/PowerSolutions/product.do?id=LP2950","LP2950")</f>
        <v>LP2950</v>
      </c>
      <c r="B38" t="str">
        <f>HYPERLINK("https://www.onsemi.cn/pub/Collateral/LP2950-D.PDF","LP2950/D (255kB)")</f>
        <v>LP2950/D (255kB)</v>
      </c>
      <c r="C38" t="s">
        <v>243</v>
      </c>
      <c r="D38" s="2" t="s">
        <v>19</v>
      </c>
      <c r="E38" t="s">
        <v>166</v>
      </c>
      <c r="F38" s="2" t="s">
        <v>21</v>
      </c>
      <c r="G38" s="2" t="s">
        <v>22</v>
      </c>
      <c r="H38" s="2" t="s">
        <v>244</v>
      </c>
      <c r="I38" s="2" t="s">
        <v>220</v>
      </c>
      <c r="J38" s="2" t="s">
        <v>245</v>
      </c>
      <c r="K38" s="2" t="s">
        <v>207</v>
      </c>
      <c r="L38" s="2" t="s">
        <v>196</v>
      </c>
      <c r="M38" s="2" t="s">
        <v>246</v>
      </c>
      <c r="N38" s="2" t="s">
        <v>247</v>
      </c>
      <c r="O38" s="2" t="s">
        <v>248</v>
      </c>
      <c r="P38" s="2" t="s">
        <v>31</v>
      </c>
      <c r="Q38" s="2" t="s">
        <v>31</v>
      </c>
      <c r="R38" s="2" t="s">
        <v>249</v>
      </c>
    </row>
    <row r="39" spans="1:18" ht="38.25">
      <c r="A39" t="str">
        <f>HYPERLINK("https://www.onsemi.cn/PowerSolutions/product.do?id=LP2951","LP2951")</f>
        <v>LP2951</v>
      </c>
      <c r="B39" t="str">
        <f>HYPERLINK("https://www.onsemi.cn/pub/Collateral/LP2950-D.PDF","LP2950/D (255kB)")</f>
        <v>LP2950/D (255kB)</v>
      </c>
      <c r="C39" t="s">
        <v>250</v>
      </c>
      <c r="D39" s="2" t="s">
        <v>19</v>
      </c>
      <c r="E39" t="s">
        <v>166</v>
      </c>
      <c r="F39" s="2" t="s">
        <v>21</v>
      </c>
      <c r="G39" s="2" t="s">
        <v>22</v>
      </c>
      <c r="H39" s="2" t="s">
        <v>251</v>
      </c>
      <c r="I39" s="2" t="s">
        <v>220</v>
      </c>
      <c r="J39" s="2" t="s">
        <v>174</v>
      </c>
      <c r="K39" s="2" t="s">
        <v>207</v>
      </c>
      <c r="L39" s="2" t="s">
        <v>196</v>
      </c>
      <c r="M39" s="2" t="s">
        <v>246</v>
      </c>
      <c r="N39" s="2" t="s">
        <v>247</v>
      </c>
      <c r="O39" s="2" t="s">
        <v>248</v>
      </c>
      <c r="P39" s="2" t="s">
        <v>30</v>
      </c>
      <c r="Q39" s="2" t="s">
        <v>30</v>
      </c>
      <c r="R39" s="2" t="s">
        <v>252</v>
      </c>
    </row>
    <row r="40" spans="1:18">
      <c r="A40" t="str">
        <f>HYPERLINK("https://www.onsemi.cn/PowerSolutions/product.do?id=LP2951_XFCS","LP2951_XFCS")</f>
        <v>LP2951_XFCS</v>
      </c>
      <c r="B40" t="str">
        <f>HYPERLINK("https://www.onsemi.cn/pub/Collateral/LP2951-D.pdf","LP2951/D (461kB)")</f>
        <v>LP2951/D (461kB)</v>
      </c>
      <c r="C40" t="s">
        <v>253</v>
      </c>
      <c r="D40" s="2" t="s">
        <v>210</v>
      </c>
      <c r="E40" t="s">
        <v>166</v>
      </c>
      <c r="F40" s="2" t="s">
        <v>21</v>
      </c>
      <c r="G40" s="2" t="s">
        <v>22</v>
      </c>
      <c r="H40" s="2" t="s">
        <v>167</v>
      </c>
      <c r="I40" s="2" t="s">
        <v>220</v>
      </c>
      <c r="J40" s="2" t="s">
        <v>174</v>
      </c>
      <c r="K40" s="2" t="s">
        <v>207</v>
      </c>
      <c r="L40" s="2" t="s">
        <v>254</v>
      </c>
      <c r="M40" s="2" t="s">
        <v>50</v>
      </c>
      <c r="N40" t="s">
        <v>156</v>
      </c>
      <c r="O40" t="s">
        <v>156</v>
      </c>
      <c r="P40" s="2" t="s">
        <v>30</v>
      </c>
      <c r="Q40" s="2" t="s">
        <v>30</v>
      </c>
      <c r="R40" s="2" t="s">
        <v>255</v>
      </c>
    </row>
    <row r="41" spans="1:18" ht="89.25">
      <c r="A41" t="str">
        <f>HYPERLINK("https://www.onsemi.cn/PowerSolutions/product.do?id=LV5680NPVC","LV5680NPVC")</f>
        <v>LV5680NPVC</v>
      </c>
      <c r="B41" t="str">
        <f>HYPERLINK("https://www.onsemi.cn/pub/Collateral/LV5680NPVC-D.PDF","LV5680NPVC/D (448kB)")</f>
        <v>LV5680NPVC/D (448kB)</v>
      </c>
      <c r="C41" t="s">
        <v>256</v>
      </c>
      <c r="D41" s="2" t="s">
        <v>19</v>
      </c>
      <c r="E41" t="s">
        <v>166</v>
      </c>
      <c r="F41" s="2" t="s">
        <v>257</v>
      </c>
      <c r="G41" s="2" t="s">
        <v>22</v>
      </c>
      <c r="H41" s="2" t="s">
        <v>258</v>
      </c>
      <c r="I41" s="2" t="s">
        <v>259</v>
      </c>
      <c r="J41" s="2" t="s">
        <v>260</v>
      </c>
      <c r="K41" s="2" t="s">
        <v>261</v>
      </c>
      <c r="L41" s="2" t="s">
        <v>262</v>
      </c>
      <c r="M41" s="2" t="s">
        <v>165</v>
      </c>
      <c r="N41" s="2" t="s">
        <v>206</v>
      </c>
      <c r="O41" t="s">
        <v>156</v>
      </c>
      <c r="P41" s="2" t="s">
        <v>30</v>
      </c>
      <c r="Q41" s="2" t="s">
        <v>31</v>
      </c>
      <c r="R41" s="2" t="s">
        <v>263</v>
      </c>
    </row>
    <row r="42" spans="1:18" ht="51">
      <c r="A42" t="str">
        <f>HYPERLINK("https://www.onsemi.cn/PowerSolutions/product.do?id=LV5683P","LV5683P")</f>
        <v>LV5683P</v>
      </c>
      <c r="B42" t="str">
        <f>HYPERLINK("https://www.onsemi.cn/pub/Collateral/LV5683P-D.PDF","LV5683P/D (302kB)")</f>
        <v>LV5683P/D (302kB)</v>
      </c>
      <c r="C42" t="s">
        <v>264</v>
      </c>
      <c r="D42" s="2" t="s">
        <v>210</v>
      </c>
      <c r="E42" t="s">
        <v>166</v>
      </c>
      <c r="F42" s="2" t="s">
        <v>257</v>
      </c>
      <c r="G42" s="2" t="s">
        <v>22</v>
      </c>
      <c r="H42" s="2" t="s">
        <v>265</v>
      </c>
      <c r="I42" s="2" t="s">
        <v>266</v>
      </c>
      <c r="J42" s="2" t="s">
        <v>267</v>
      </c>
      <c r="K42" s="2" t="s">
        <v>261</v>
      </c>
      <c r="L42" s="2" t="s">
        <v>268</v>
      </c>
      <c r="M42" s="2" t="s">
        <v>28</v>
      </c>
      <c r="N42" s="2" t="s">
        <v>206</v>
      </c>
      <c r="O42" t="s">
        <v>156</v>
      </c>
      <c r="P42" s="2" t="s">
        <v>30</v>
      </c>
      <c r="Q42" s="2" t="s">
        <v>31</v>
      </c>
      <c r="R42" s="2" t="s">
        <v>269</v>
      </c>
    </row>
    <row r="43" spans="1:18" ht="51">
      <c r="A43" t="str">
        <f>HYPERLINK("https://www.onsemi.cn/PowerSolutions/product.do?id=LV56841PVD","LV56841PVD")</f>
        <v>LV56841PVD</v>
      </c>
      <c r="B43" t="str">
        <f>HYPERLINK("https://www.onsemi.cn/pub/Collateral/ENA2181-D.PDF","ENA2181/D (598kB)")</f>
        <v>ENA2181/D (598kB)</v>
      </c>
      <c r="C43" t="s">
        <v>270</v>
      </c>
      <c r="D43" s="2" t="s">
        <v>19</v>
      </c>
      <c r="E43" t="s">
        <v>166</v>
      </c>
      <c r="F43" s="2" t="s">
        <v>271</v>
      </c>
      <c r="G43" s="2" t="s">
        <v>22</v>
      </c>
      <c r="H43" s="2" t="s">
        <v>272</v>
      </c>
      <c r="I43" s="2" t="s">
        <v>273</v>
      </c>
      <c r="J43" s="2" t="s">
        <v>267</v>
      </c>
      <c r="K43" s="2" t="s">
        <v>261</v>
      </c>
      <c r="L43" s="2" t="s">
        <v>274</v>
      </c>
      <c r="M43" s="2" t="s">
        <v>28</v>
      </c>
      <c r="N43" s="2" t="s">
        <v>206</v>
      </c>
      <c r="O43" t="s">
        <v>156</v>
      </c>
      <c r="P43" s="2" t="s">
        <v>30</v>
      </c>
      <c r="Q43" s="2" t="s">
        <v>31</v>
      </c>
      <c r="R43" s="2" t="s">
        <v>269</v>
      </c>
    </row>
    <row r="44" spans="1:18" ht="89.25">
      <c r="A44" t="str">
        <f>HYPERLINK("https://www.onsemi.cn/PowerSolutions/product.do?id=LV5684NPVD","LV5684NPVD")</f>
        <v>LV5684NPVD</v>
      </c>
      <c r="B44" t="str">
        <f>HYPERLINK("https://www.onsemi.cn/pub/Collateral/ENA2182-D.PDF","ENA2182/D (709kB)")</f>
        <v>ENA2182/D (709kB)</v>
      </c>
      <c r="C44" t="s">
        <v>270</v>
      </c>
      <c r="D44" s="2" t="s">
        <v>19</v>
      </c>
      <c r="E44" t="s">
        <v>166</v>
      </c>
      <c r="F44" s="2" t="s">
        <v>271</v>
      </c>
      <c r="G44" s="2" t="s">
        <v>22</v>
      </c>
      <c r="H44" s="2" t="s">
        <v>275</v>
      </c>
      <c r="I44" s="2" t="s">
        <v>276</v>
      </c>
      <c r="J44" s="2" t="s">
        <v>267</v>
      </c>
      <c r="K44" s="2" t="s">
        <v>261</v>
      </c>
      <c r="L44" s="2" t="s">
        <v>277</v>
      </c>
      <c r="M44" s="2" t="s">
        <v>28</v>
      </c>
      <c r="N44" s="2" t="s">
        <v>206</v>
      </c>
      <c r="O44" t="s">
        <v>156</v>
      </c>
      <c r="P44" s="2" t="s">
        <v>30</v>
      </c>
      <c r="Q44" s="2" t="s">
        <v>31</v>
      </c>
      <c r="R44" s="2" t="s">
        <v>269</v>
      </c>
    </row>
    <row r="45" spans="1:18" ht="114.75">
      <c r="A45" t="str">
        <f>HYPERLINK("https://www.onsemi.cn/PowerSolutions/product.do?id=LV56851UV","LV56851UV")</f>
        <v>LV56851UV</v>
      </c>
      <c r="B45" t="str">
        <f>HYPERLINK("https://www.onsemi.cn/pub/Collateral/LV56851UV-D.PDF","LV56851UV/D (978kB)")</f>
        <v>LV56851UV/D (978kB)</v>
      </c>
      <c r="C45" t="s">
        <v>270</v>
      </c>
      <c r="D45" s="2" t="s">
        <v>119</v>
      </c>
      <c r="E45" t="s">
        <v>166</v>
      </c>
      <c r="F45" s="2" t="s">
        <v>271</v>
      </c>
      <c r="G45" s="2" t="s">
        <v>22</v>
      </c>
      <c r="H45" s="2" t="s">
        <v>278</v>
      </c>
      <c r="I45" s="2" t="s">
        <v>279</v>
      </c>
      <c r="J45" s="2" t="s">
        <v>267</v>
      </c>
      <c r="K45" s="2" t="s">
        <v>261</v>
      </c>
      <c r="L45" s="2" t="s">
        <v>280</v>
      </c>
      <c r="M45" s="2" t="s">
        <v>123</v>
      </c>
      <c r="N45" s="2" t="s">
        <v>206</v>
      </c>
      <c r="O45" t="s">
        <v>156</v>
      </c>
      <c r="P45" s="2" t="s">
        <v>30</v>
      </c>
      <c r="Q45" s="2" t="s">
        <v>31</v>
      </c>
      <c r="R45" s="2" t="s">
        <v>269</v>
      </c>
    </row>
    <row r="46" spans="1:18" ht="114.75">
      <c r="A46" t="str">
        <f>HYPERLINK("https://www.onsemi.cn/PowerSolutions/product.do?id=LV5685PV","LV5685PV")</f>
        <v>LV5685PV</v>
      </c>
      <c r="B46" t="str">
        <f>HYPERLINK("https://www.onsemi.cn/pub/Collateral/ENA2333-D.PDF","ENA2333/D (785kB)")</f>
        <v>ENA2333/D (785kB)</v>
      </c>
      <c r="C46" t="s">
        <v>281</v>
      </c>
      <c r="D46" s="2" t="s">
        <v>19</v>
      </c>
      <c r="E46" t="s">
        <v>166</v>
      </c>
      <c r="F46" s="2" t="s">
        <v>271</v>
      </c>
      <c r="G46" s="2" t="s">
        <v>22</v>
      </c>
      <c r="H46" s="2" t="s">
        <v>282</v>
      </c>
      <c r="I46" s="2" t="s">
        <v>283</v>
      </c>
      <c r="J46" s="2" t="s">
        <v>267</v>
      </c>
      <c r="K46" s="2" t="s">
        <v>261</v>
      </c>
      <c r="L46" s="2" t="s">
        <v>284</v>
      </c>
      <c r="M46" s="2" t="s">
        <v>285</v>
      </c>
      <c r="N46" s="2" t="s">
        <v>206</v>
      </c>
      <c r="O46" t="s">
        <v>156</v>
      </c>
      <c r="P46" s="2" t="s">
        <v>30</v>
      </c>
      <c r="Q46" s="2" t="s">
        <v>31</v>
      </c>
      <c r="R46" s="2" t="s">
        <v>269</v>
      </c>
    </row>
    <row r="47" spans="1:18" ht="38.25">
      <c r="A47" t="str">
        <f>HYPERLINK("https://www.onsemi.cn/PowerSolutions/product.do?id=LV5686PVC","LV5686PVC")</f>
        <v>LV5686PVC</v>
      </c>
      <c r="B47" t="str">
        <f>HYPERLINK("https://www.onsemi.cn/pub/Collateral/ENA2122-D.PDF","ENA2122/D (182.0kB)")</f>
        <v>ENA2122/D (182.0kB)</v>
      </c>
      <c r="C47" t="s">
        <v>286</v>
      </c>
      <c r="D47" s="2" t="s">
        <v>19</v>
      </c>
      <c r="E47" t="s">
        <v>166</v>
      </c>
      <c r="F47" s="2" t="s">
        <v>287</v>
      </c>
      <c r="G47" s="2" t="s">
        <v>22</v>
      </c>
      <c r="H47" s="2" t="s">
        <v>288</v>
      </c>
      <c r="I47" s="2" t="s">
        <v>289</v>
      </c>
      <c r="J47" s="2" t="s">
        <v>290</v>
      </c>
      <c r="K47" s="2" t="s">
        <v>261</v>
      </c>
      <c r="L47" s="2" t="s">
        <v>291</v>
      </c>
      <c r="M47" s="2" t="s">
        <v>123</v>
      </c>
      <c r="N47" s="2" t="s">
        <v>206</v>
      </c>
      <c r="O47" t="s">
        <v>156</v>
      </c>
      <c r="P47" s="2" t="s">
        <v>30</v>
      </c>
      <c r="Q47" s="2" t="s">
        <v>31</v>
      </c>
      <c r="R47" s="2" t="s">
        <v>269</v>
      </c>
    </row>
    <row r="48" spans="1:18" ht="102">
      <c r="A48" t="str">
        <f>HYPERLINK("https://www.onsemi.cn/PowerSolutions/product.do?id=LV5694P","LV5694P")</f>
        <v>LV5694P</v>
      </c>
      <c r="B48" t="str">
        <f>HYPERLINK("https://www.onsemi.cn/pub/Collateral/ENA2017-D.PDF","ENA2017/D (712kB)")</f>
        <v>ENA2017/D (712kB)</v>
      </c>
      <c r="C48" t="s">
        <v>281</v>
      </c>
      <c r="D48" s="2" t="s">
        <v>210</v>
      </c>
      <c r="E48" t="s">
        <v>166</v>
      </c>
      <c r="F48" s="2" t="s">
        <v>271</v>
      </c>
      <c r="G48" s="2" t="s">
        <v>22</v>
      </c>
      <c r="H48" s="2" t="s">
        <v>292</v>
      </c>
      <c r="I48" s="2" t="s">
        <v>293</v>
      </c>
      <c r="J48" s="2" t="s">
        <v>267</v>
      </c>
      <c r="K48" s="2" t="s">
        <v>261</v>
      </c>
      <c r="L48" s="2" t="s">
        <v>294</v>
      </c>
      <c r="M48" s="2" t="s">
        <v>28</v>
      </c>
      <c r="N48" s="2" t="s">
        <v>206</v>
      </c>
      <c r="O48" t="s">
        <v>156</v>
      </c>
      <c r="P48" s="2" t="s">
        <v>30</v>
      </c>
      <c r="Q48" s="2" t="s">
        <v>31</v>
      </c>
      <c r="R48" s="2" t="s">
        <v>263</v>
      </c>
    </row>
    <row r="49" spans="1:18" ht="63.75">
      <c r="A49" t="str">
        <f>HYPERLINK("https://www.onsemi.cn/PowerSolutions/product.do?id=LV5696P","LV5696P")</f>
        <v>LV5696P</v>
      </c>
      <c r="B49" t="str">
        <f>HYPERLINK("https://www.onsemi.cn/pub/Collateral/ENA2159-D.PDF","ENA2159/D (388kB)")</f>
        <v>ENA2159/D (388kB)</v>
      </c>
      <c r="C49" t="s">
        <v>295</v>
      </c>
      <c r="D49" s="2" t="s">
        <v>210</v>
      </c>
      <c r="E49" t="s">
        <v>166</v>
      </c>
      <c r="F49" s="2" t="s">
        <v>296</v>
      </c>
      <c r="G49" s="2" t="s">
        <v>22</v>
      </c>
      <c r="H49" s="2" t="s">
        <v>297</v>
      </c>
      <c r="I49" s="2" t="s">
        <v>298</v>
      </c>
      <c r="J49" s="2" t="s">
        <v>260</v>
      </c>
      <c r="K49" s="2" t="s">
        <v>261</v>
      </c>
      <c r="L49" t="s">
        <v>156</v>
      </c>
      <c r="M49" s="2" t="s">
        <v>28</v>
      </c>
      <c r="N49" s="2" t="s">
        <v>206</v>
      </c>
      <c r="O49" t="s">
        <v>156</v>
      </c>
      <c r="P49" s="2" t="s">
        <v>30</v>
      </c>
      <c r="Q49" s="2" t="s">
        <v>31</v>
      </c>
      <c r="R49" s="2" t="s">
        <v>263</v>
      </c>
    </row>
    <row r="50" spans="1:18" ht="25.5">
      <c r="A50" t="str">
        <f>HYPERLINK("https://www.onsemi.cn/PowerSolutions/product.do?id=MC33160","MC33160")</f>
        <v>MC33160</v>
      </c>
      <c r="B50" t="str">
        <f>HYPERLINK("https://www.onsemi.cn/pub/Collateral/MC34160-D.PDF","MC34160/D (158.0kB)")</f>
        <v>MC34160/D (158.0kB)</v>
      </c>
      <c r="C50" t="s">
        <v>299</v>
      </c>
      <c r="D50" s="2" t="s">
        <v>19</v>
      </c>
      <c r="E50" t="s">
        <v>166</v>
      </c>
      <c r="F50" s="2" t="s">
        <v>21</v>
      </c>
      <c r="G50" s="2" t="s">
        <v>22</v>
      </c>
      <c r="H50" s="2" t="s">
        <v>200</v>
      </c>
      <c r="I50" s="2" t="s">
        <v>220</v>
      </c>
      <c r="J50" s="2" t="s">
        <v>267</v>
      </c>
      <c r="K50" s="2" t="s">
        <v>59</v>
      </c>
      <c r="L50" s="2" t="s">
        <v>300</v>
      </c>
      <c r="M50" s="2" t="s">
        <v>121</v>
      </c>
      <c r="N50" s="2" t="s">
        <v>301</v>
      </c>
      <c r="O50" s="2" t="s">
        <v>302</v>
      </c>
      <c r="P50" s="2" t="s">
        <v>30</v>
      </c>
      <c r="Q50" s="2" t="s">
        <v>30</v>
      </c>
      <c r="R50" s="2" t="s">
        <v>303</v>
      </c>
    </row>
    <row r="51" spans="1:18" ht="63.75">
      <c r="A51" t="str">
        <f>HYPERLINK("https://www.onsemi.cn/PowerSolutions/product.do?id=MC33269","MC33269")</f>
        <v>MC33269</v>
      </c>
      <c r="B51" t="str">
        <f>HYPERLINK("https://www.onsemi.cn/pub/Collateral/MC33269-D.PDF","MC33269/D (224kB)")</f>
        <v>MC33269/D (224kB)</v>
      </c>
      <c r="C51" t="s">
        <v>304</v>
      </c>
      <c r="D51" s="2" t="s">
        <v>19</v>
      </c>
      <c r="E51" t="s">
        <v>166</v>
      </c>
      <c r="F51" s="2" t="s">
        <v>21</v>
      </c>
      <c r="G51" s="2" t="s">
        <v>22</v>
      </c>
      <c r="H51" s="2" t="s">
        <v>305</v>
      </c>
      <c r="I51" s="2" t="s">
        <v>49</v>
      </c>
      <c r="J51" s="2" t="s">
        <v>104</v>
      </c>
      <c r="K51" s="2" t="s">
        <v>306</v>
      </c>
      <c r="L51" s="2" t="s">
        <v>307</v>
      </c>
      <c r="M51" s="2" t="s">
        <v>26</v>
      </c>
      <c r="N51" s="2" t="s">
        <v>217</v>
      </c>
      <c r="O51" s="2" t="s">
        <v>302</v>
      </c>
      <c r="P51" s="2" t="s">
        <v>31</v>
      </c>
      <c r="Q51" s="2" t="s">
        <v>31</v>
      </c>
      <c r="R51" s="2" t="s">
        <v>308</v>
      </c>
    </row>
    <row r="52" spans="1:18" ht="63.75">
      <c r="A52" t="str">
        <f>HYPERLINK("https://www.onsemi.cn/PowerSolutions/product.do?id=MC33275","MC33275")</f>
        <v>MC33275</v>
      </c>
      <c r="B52" t="str">
        <f>HYPERLINK("https://www.onsemi.cn/pub/Collateral/MC33275-D.PDF","MC33275/D (230kB)")</f>
        <v>MC33275/D (230kB)</v>
      </c>
      <c r="C52" t="s">
        <v>33</v>
      </c>
      <c r="D52" s="2" t="s">
        <v>19</v>
      </c>
      <c r="E52" t="s">
        <v>166</v>
      </c>
      <c r="F52" s="2" t="s">
        <v>21</v>
      </c>
      <c r="G52" s="2" t="s">
        <v>22</v>
      </c>
      <c r="H52" s="2" t="s">
        <v>309</v>
      </c>
      <c r="I52" s="2" t="s">
        <v>36</v>
      </c>
      <c r="J52" s="2" t="s">
        <v>310</v>
      </c>
      <c r="K52" s="2" t="s">
        <v>168</v>
      </c>
      <c r="L52" s="2" t="s">
        <v>311</v>
      </c>
      <c r="M52" s="2" t="s">
        <v>312</v>
      </c>
      <c r="N52" s="2" t="s">
        <v>38</v>
      </c>
      <c r="O52" s="2" t="s">
        <v>313</v>
      </c>
      <c r="P52" s="2" t="s">
        <v>31</v>
      </c>
      <c r="Q52" s="2" t="s">
        <v>31</v>
      </c>
      <c r="R52" s="2" t="s">
        <v>314</v>
      </c>
    </row>
    <row r="53" spans="1:18" ht="63.75">
      <c r="A53" t="str">
        <f>HYPERLINK("https://www.onsemi.cn/PowerSolutions/product.do?id=MC33375","MC33375")</f>
        <v>MC33375</v>
      </c>
      <c r="B53" t="str">
        <f>HYPERLINK("https://www.onsemi.cn/pub/Collateral/MC33375-D.PDF","MC33375/D (225kB)")</f>
        <v>MC33375/D (225kB)</v>
      </c>
      <c r="C53" t="s">
        <v>315</v>
      </c>
      <c r="D53" s="2" t="s">
        <v>19</v>
      </c>
      <c r="E53" t="s">
        <v>166</v>
      </c>
      <c r="F53" s="2" t="s">
        <v>21</v>
      </c>
      <c r="G53" s="2" t="s">
        <v>22</v>
      </c>
      <c r="H53" s="2" t="s">
        <v>316</v>
      </c>
      <c r="I53" s="2" t="s">
        <v>36</v>
      </c>
      <c r="J53" s="2" t="s">
        <v>104</v>
      </c>
      <c r="K53" s="2" t="s">
        <v>211</v>
      </c>
      <c r="L53" s="2" t="s">
        <v>311</v>
      </c>
      <c r="M53" s="2" t="s">
        <v>312</v>
      </c>
      <c r="N53" s="2" t="s">
        <v>38</v>
      </c>
      <c r="O53" s="2" t="s">
        <v>313</v>
      </c>
      <c r="P53" s="2" t="s">
        <v>30</v>
      </c>
      <c r="Q53" s="2" t="s">
        <v>31</v>
      </c>
      <c r="R53" s="2" t="s">
        <v>317</v>
      </c>
    </row>
    <row r="54" spans="1:18" ht="63.75">
      <c r="A54" t="str">
        <f>HYPERLINK("https://www.onsemi.cn/PowerSolutions/product.do?id=MC33761","MC33761")</f>
        <v>MC33761</v>
      </c>
      <c r="B54" t="str">
        <f>HYPERLINK("https://www.onsemi.cn/pub/Collateral/MC33761-D.PDF","MC33761/D (402.0kB)")</f>
        <v>MC33761/D (402.0kB)</v>
      </c>
      <c r="C54" t="s">
        <v>318</v>
      </c>
      <c r="D54" s="2" t="s">
        <v>19</v>
      </c>
      <c r="E54" t="s">
        <v>166</v>
      </c>
      <c r="F54" s="2" t="s">
        <v>21</v>
      </c>
      <c r="G54" s="2" t="s">
        <v>22</v>
      </c>
      <c r="H54" s="2" t="s">
        <v>319</v>
      </c>
      <c r="I54" s="2" t="s">
        <v>51</v>
      </c>
      <c r="J54" s="2" t="s">
        <v>204</v>
      </c>
      <c r="K54" s="2" t="s">
        <v>211</v>
      </c>
      <c r="L54" s="2" t="s">
        <v>169</v>
      </c>
      <c r="M54" s="2" t="s">
        <v>175</v>
      </c>
      <c r="N54" s="2" t="s">
        <v>29</v>
      </c>
      <c r="O54" s="2" t="s">
        <v>213</v>
      </c>
      <c r="P54" s="2" t="s">
        <v>30</v>
      </c>
      <c r="Q54" s="2" t="s">
        <v>31</v>
      </c>
      <c r="R54" s="2" t="s">
        <v>320</v>
      </c>
    </row>
    <row r="55" spans="1:18" ht="38.25">
      <c r="A55" t="str">
        <f>HYPERLINK("https://www.onsemi.cn/PowerSolutions/product.do?id=MC33762","MC33762")</f>
        <v>MC33762</v>
      </c>
      <c r="B55" t="str">
        <f>HYPERLINK("https://www.onsemi.cn/pub/Collateral/MC33762-D.PDF","MC33762/D (437kB)")</f>
        <v>MC33762/D (437kB)</v>
      </c>
      <c r="C55" t="s">
        <v>321</v>
      </c>
      <c r="D55" s="2" t="s">
        <v>19</v>
      </c>
      <c r="E55" t="s">
        <v>166</v>
      </c>
      <c r="F55" s="2" t="s">
        <v>128</v>
      </c>
      <c r="G55" s="2" t="s">
        <v>22</v>
      </c>
      <c r="H55" s="2" t="s">
        <v>322</v>
      </c>
      <c r="I55" s="2" t="s">
        <v>51</v>
      </c>
      <c r="J55" s="2" t="s">
        <v>204</v>
      </c>
      <c r="K55" s="2" t="s">
        <v>323</v>
      </c>
      <c r="L55" s="2" t="s">
        <v>169</v>
      </c>
      <c r="M55" s="2" t="s">
        <v>175</v>
      </c>
      <c r="N55" s="2" t="s">
        <v>29</v>
      </c>
      <c r="O55" s="2" t="s">
        <v>213</v>
      </c>
      <c r="P55" s="2" t="s">
        <v>31</v>
      </c>
      <c r="Q55" s="2" t="s">
        <v>31</v>
      </c>
      <c r="R55" s="2" t="s">
        <v>324</v>
      </c>
    </row>
    <row r="56" spans="1:18" ht="25.5">
      <c r="A56" t="str">
        <f>HYPERLINK("https://www.onsemi.cn/PowerSolutions/product.do?id=MC34268","MC34268")</f>
        <v>MC34268</v>
      </c>
      <c r="B56" t="str">
        <f>HYPERLINK("https://www.onsemi.cn/pub/Collateral/MC34268-D.PDF","MC34268/D (142kB)")</f>
        <v>MC34268/D (142kB)</v>
      </c>
      <c r="C56" t="s">
        <v>325</v>
      </c>
      <c r="D56" s="2" t="s">
        <v>19</v>
      </c>
      <c r="E56" t="s">
        <v>166</v>
      </c>
      <c r="F56" s="2" t="s">
        <v>21</v>
      </c>
      <c r="G56" s="2" t="s">
        <v>22</v>
      </c>
      <c r="H56" s="2" t="s">
        <v>326</v>
      </c>
      <c r="I56" s="2" t="s">
        <v>49</v>
      </c>
      <c r="J56" s="2" t="s">
        <v>327</v>
      </c>
      <c r="K56" s="2" t="s">
        <v>153</v>
      </c>
      <c r="L56" s="2" t="s">
        <v>307</v>
      </c>
      <c r="M56" t="s">
        <v>156</v>
      </c>
      <c r="N56" s="2" t="s">
        <v>217</v>
      </c>
      <c r="O56" t="s">
        <v>156</v>
      </c>
      <c r="P56" s="2" t="s">
        <v>31</v>
      </c>
      <c r="Q56" s="2" t="s">
        <v>31</v>
      </c>
      <c r="R56" s="2" t="s">
        <v>255</v>
      </c>
    </row>
    <row r="57" spans="1:18" ht="114.75">
      <c r="A57" t="str">
        <f>HYPERLINK("https://www.onsemi.cn/PowerSolutions/product.do?id=MC7800","MC7800")</f>
        <v>MC7800</v>
      </c>
      <c r="B57" t="str">
        <f>HYPERLINK("https://www.onsemi.cn/pub/Collateral/MC7800-D.PDF","MC7800/D (275kB)")</f>
        <v>MC7800/D (275kB)</v>
      </c>
      <c r="C57" t="s">
        <v>328</v>
      </c>
      <c r="D57" s="2" t="s">
        <v>230</v>
      </c>
      <c r="E57" t="s">
        <v>166</v>
      </c>
      <c r="F57" s="2" t="s">
        <v>21</v>
      </c>
      <c r="G57" s="2" t="s">
        <v>22</v>
      </c>
      <c r="H57" s="2" t="s">
        <v>329</v>
      </c>
      <c r="I57" s="2" t="s">
        <v>63</v>
      </c>
      <c r="J57" s="2" t="s">
        <v>330</v>
      </c>
      <c r="K57" s="2" t="s">
        <v>331</v>
      </c>
      <c r="L57" s="2" t="s">
        <v>300</v>
      </c>
      <c r="M57" s="2" t="s">
        <v>332</v>
      </c>
      <c r="N57" s="2" t="s">
        <v>333</v>
      </c>
      <c r="O57" s="2" t="s">
        <v>334</v>
      </c>
      <c r="P57" s="2" t="s">
        <v>31</v>
      </c>
      <c r="Q57" s="2" t="s">
        <v>31</v>
      </c>
      <c r="R57" s="2" t="s">
        <v>335</v>
      </c>
    </row>
    <row r="58" spans="1:18" ht="89.25">
      <c r="A58" t="str">
        <f>HYPERLINK("https://www.onsemi.cn/PowerSolutions/product.do?id=MC78L","MC78L")</f>
        <v>MC78L</v>
      </c>
      <c r="B58" t="str">
        <f>HYPERLINK("https://www.onsemi.cn/pub/Collateral/MC78L00A-D.PDF","MC78L00A/D (150kB)")</f>
        <v>MC78L00A/D (150kB)</v>
      </c>
      <c r="C58" t="s">
        <v>336</v>
      </c>
      <c r="D58" s="2" t="s">
        <v>230</v>
      </c>
      <c r="E58" t="s">
        <v>166</v>
      </c>
      <c r="F58" s="2" t="s">
        <v>21</v>
      </c>
      <c r="G58" s="2" t="s">
        <v>22</v>
      </c>
      <c r="H58" s="2" t="s">
        <v>337</v>
      </c>
      <c r="I58" s="2" t="s">
        <v>338</v>
      </c>
      <c r="J58" s="2" t="s">
        <v>339</v>
      </c>
      <c r="K58" s="2" t="s">
        <v>340</v>
      </c>
      <c r="L58" s="2" t="s">
        <v>25</v>
      </c>
      <c r="M58" s="2" t="s">
        <v>341</v>
      </c>
      <c r="N58" s="2" t="s">
        <v>342</v>
      </c>
      <c r="O58" s="2" t="s">
        <v>343</v>
      </c>
      <c r="P58" s="2" t="s">
        <v>31</v>
      </c>
      <c r="Q58" s="2" t="s">
        <v>31</v>
      </c>
      <c r="R58" s="2" t="s">
        <v>344</v>
      </c>
    </row>
    <row r="59" spans="1:18" ht="114.75">
      <c r="A59" t="str">
        <f>HYPERLINK("https://www.onsemi.cn/PowerSolutions/product.do?id=MC78LC","MC78LC")</f>
        <v>MC78LC</v>
      </c>
      <c r="B59" t="str">
        <f>HYPERLINK("https://www.onsemi.cn/pub/Collateral/MC78LC00-D.PDF","MC78LC00/D (154kB)")</f>
        <v>MC78LC00/D (154kB)</v>
      </c>
      <c r="C59" t="s">
        <v>345</v>
      </c>
      <c r="D59" s="2" t="s">
        <v>19</v>
      </c>
      <c r="E59" t="s">
        <v>166</v>
      </c>
      <c r="F59" s="2" t="s">
        <v>21</v>
      </c>
      <c r="G59" s="2" t="s">
        <v>22</v>
      </c>
      <c r="H59" s="2" t="s">
        <v>346</v>
      </c>
      <c r="I59" s="2" t="s">
        <v>51</v>
      </c>
      <c r="J59" s="2" t="s">
        <v>87</v>
      </c>
      <c r="K59" s="2" t="s">
        <v>211</v>
      </c>
      <c r="L59" s="2" t="s">
        <v>63</v>
      </c>
      <c r="M59" s="2" t="s">
        <v>347</v>
      </c>
      <c r="N59" t="s">
        <v>156</v>
      </c>
      <c r="O59" s="2" t="s">
        <v>348</v>
      </c>
      <c r="P59" s="2" t="s">
        <v>31</v>
      </c>
      <c r="Q59" s="2" t="s">
        <v>31</v>
      </c>
      <c r="R59" s="2" t="s">
        <v>320</v>
      </c>
    </row>
    <row r="60" spans="1:18" ht="114.75">
      <c r="A60" t="str">
        <f>HYPERLINK("https://www.onsemi.cn/PowerSolutions/product.do?id=MC78M","MC78M")</f>
        <v>MC78M</v>
      </c>
      <c r="B60" t="str">
        <f>HYPERLINK("https://www.onsemi.cn/pub/Collateral/MC78M00-D.PDF","MC78M00/D (137kB)")</f>
        <v>MC78M00/D (137kB)</v>
      </c>
      <c r="C60" t="s">
        <v>349</v>
      </c>
      <c r="D60" s="2" t="s">
        <v>230</v>
      </c>
      <c r="E60" t="s">
        <v>166</v>
      </c>
      <c r="F60" s="2" t="s">
        <v>21</v>
      </c>
      <c r="G60" s="2" t="s">
        <v>22</v>
      </c>
      <c r="H60" s="2" t="s">
        <v>350</v>
      </c>
      <c r="I60" s="2" t="s">
        <v>48</v>
      </c>
      <c r="J60" s="2" t="s">
        <v>351</v>
      </c>
      <c r="K60" s="2" t="s">
        <v>331</v>
      </c>
      <c r="L60" s="2" t="s">
        <v>300</v>
      </c>
      <c r="M60" s="2" t="s">
        <v>352</v>
      </c>
      <c r="N60" s="2" t="s">
        <v>353</v>
      </c>
      <c r="O60" s="2" t="s">
        <v>354</v>
      </c>
      <c r="P60" s="2" t="s">
        <v>31</v>
      </c>
      <c r="Q60" s="2" t="s">
        <v>31</v>
      </c>
      <c r="R60" s="2" t="s">
        <v>355</v>
      </c>
    </row>
    <row r="61" spans="1:18" ht="114.75">
      <c r="A61" t="str">
        <f>HYPERLINK("https://www.onsemi.cn/PowerSolutions/product.do?id=MC7900","MC7900")</f>
        <v>MC7900</v>
      </c>
      <c r="B61" t="str">
        <f>HYPERLINK("https://www.onsemi.cn/pub/Collateral/MC7900-D.PDF","MC7900/D (194.0kB)")</f>
        <v>MC7900/D (194.0kB)</v>
      </c>
      <c r="C61" t="s">
        <v>356</v>
      </c>
      <c r="D61" s="2" t="s">
        <v>19</v>
      </c>
      <c r="E61" t="s">
        <v>166</v>
      </c>
      <c r="F61" s="2" t="s">
        <v>21</v>
      </c>
      <c r="G61" s="2" t="s">
        <v>238</v>
      </c>
      <c r="H61" s="2" t="s">
        <v>357</v>
      </c>
      <c r="I61" s="2" t="s">
        <v>63</v>
      </c>
      <c r="J61" s="2" t="s">
        <v>358</v>
      </c>
      <c r="K61" s="2" t="s">
        <v>359</v>
      </c>
      <c r="L61" s="2" t="s">
        <v>161</v>
      </c>
      <c r="M61" s="2" t="s">
        <v>360</v>
      </c>
      <c r="N61" s="2" t="s">
        <v>361</v>
      </c>
      <c r="O61" s="2" t="s">
        <v>362</v>
      </c>
      <c r="P61" s="2" t="s">
        <v>31</v>
      </c>
      <c r="Q61" s="2" t="s">
        <v>31</v>
      </c>
      <c r="R61" s="2" t="s">
        <v>228</v>
      </c>
    </row>
    <row r="62" spans="1:18" ht="63.75">
      <c r="A62" t="str">
        <f>HYPERLINK("https://www.onsemi.cn/PowerSolutions/product.do?id=MC79L","MC79L")</f>
        <v>MC79L</v>
      </c>
      <c r="B62" t="str">
        <f>HYPERLINK("https://www.onsemi.cn/pub/Collateral/MC79L00-D.PDF","MC79L00/D (122kB)")</f>
        <v>MC79L00/D (122kB)</v>
      </c>
      <c r="C62" t="s">
        <v>363</v>
      </c>
      <c r="D62" s="2" t="s">
        <v>19</v>
      </c>
      <c r="E62" t="s">
        <v>166</v>
      </c>
      <c r="F62" s="2" t="s">
        <v>21</v>
      </c>
      <c r="G62" s="2" t="s">
        <v>238</v>
      </c>
      <c r="H62" s="2" t="s">
        <v>364</v>
      </c>
      <c r="I62" s="2" t="s">
        <v>220</v>
      </c>
      <c r="J62" s="2" t="s">
        <v>365</v>
      </c>
      <c r="K62" s="2" t="s">
        <v>366</v>
      </c>
      <c r="L62" s="2" t="s">
        <v>25</v>
      </c>
      <c r="M62" s="2" t="s">
        <v>162</v>
      </c>
      <c r="N62" s="2" t="s">
        <v>367</v>
      </c>
      <c r="O62" s="2" t="s">
        <v>59</v>
      </c>
      <c r="P62" s="2" t="s">
        <v>31</v>
      </c>
      <c r="Q62" s="2" t="s">
        <v>31</v>
      </c>
      <c r="R62" s="2" t="s">
        <v>232</v>
      </c>
    </row>
    <row r="63" spans="1:18" ht="51">
      <c r="A63" t="str">
        <f>HYPERLINK("https://www.onsemi.cn/PowerSolutions/product.do?id=MC79M","MC79M")</f>
        <v>MC79M</v>
      </c>
      <c r="B63" t="str">
        <f>HYPERLINK("https://www.onsemi.cn/pub/Collateral/MC79M00-D.PDF","MC79M00/D (136.0kB)")</f>
        <v>MC79M00/D (136.0kB)</v>
      </c>
      <c r="C63" t="s">
        <v>368</v>
      </c>
      <c r="D63" s="2" t="s">
        <v>19</v>
      </c>
      <c r="E63" t="s">
        <v>166</v>
      </c>
      <c r="F63" s="2" t="s">
        <v>21</v>
      </c>
      <c r="G63" s="2" t="s">
        <v>238</v>
      </c>
      <c r="H63" s="2" t="s">
        <v>369</v>
      </c>
      <c r="I63" s="2" t="s">
        <v>48</v>
      </c>
      <c r="J63" s="2" t="s">
        <v>370</v>
      </c>
      <c r="K63" s="2" t="s">
        <v>371</v>
      </c>
      <c r="L63" s="2" t="s">
        <v>307</v>
      </c>
      <c r="M63" s="2" t="s">
        <v>372</v>
      </c>
      <c r="N63" s="2" t="s">
        <v>373</v>
      </c>
      <c r="O63" s="2" t="s">
        <v>59</v>
      </c>
      <c r="P63" s="2" t="s">
        <v>31</v>
      </c>
      <c r="Q63" s="2" t="s">
        <v>31</v>
      </c>
      <c r="R63" s="2" t="s">
        <v>355</v>
      </c>
    </row>
    <row r="64" spans="1:18" ht="331.5">
      <c r="A64" t="str">
        <f>HYPERLINK("https://www.onsemi.cn/PowerSolutions/product.do?id=NCP103","NCP103")</f>
        <v>NCP103</v>
      </c>
      <c r="B64" t="str">
        <f>HYPERLINK("https://www.onsemi.cn/pub/Collateral/NCP103-D.PDF","NCP103/D (849kB)")</f>
        <v>NCP103/D (849kB)</v>
      </c>
      <c r="C64" t="s">
        <v>374</v>
      </c>
      <c r="D64" s="2" t="s">
        <v>19</v>
      </c>
      <c r="E64" t="s">
        <v>166</v>
      </c>
      <c r="F64" s="2" t="s">
        <v>21</v>
      </c>
      <c r="G64" s="2" t="s">
        <v>22</v>
      </c>
      <c r="H64" s="2" t="s">
        <v>375</v>
      </c>
      <c r="I64" s="2" t="s">
        <v>24</v>
      </c>
      <c r="J64" s="2" t="s">
        <v>25</v>
      </c>
      <c r="K64" s="2" t="s">
        <v>26</v>
      </c>
      <c r="L64" s="2" t="s">
        <v>376</v>
      </c>
      <c r="M64" s="2" t="s">
        <v>28</v>
      </c>
      <c r="N64" s="2" t="s">
        <v>38</v>
      </c>
      <c r="O64" s="2" t="s">
        <v>44</v>
      </c>
      <c r="P64" s="2" t="s">
        <v>30</v>
      </c>
      <c r="Q64" s="2" t="s">
        <v>31</v>
      </c>
      <c r="R64" s="2" t="s">
        <v>377</v>
      </c>
    </row>
    <row r="65" spans="1:18" ht="229.5">
      <c r="A65" t="str">
        <f>HYPERLINK("https://www.onsemi.cn/PowerSolutions/product.do?id=NCP110","NCP110")</f>
        <v>NCP110</v>
      </c>
      <c r="B65" t="str">
        <f>HYPERLINK("https://www.onsemi.cn/pub/Collateral/NCP110-D.PDF","NCP110/D (1039kB)")</f>
        <v>NCP110/D (1039kB)</v>
      </c>
      <c r="C65" t="s">
        <v>378</v>
      </c>
      <c r="D65" s="2" t="s">
        <v>19</v>
      </c>
      <c r="E65" t="s">
        <v>166</v>
      </c>
      <c r="F65" s="2" t="s">
        <v>21</v>
      </c>
      <c r="G65" s="2" t="s">
        <v>22</v>
      </c>
      <c r="H65" s="2" t="s">
        <v>379</v>
      </c>
      <c r="I65" s="2" t="s">
        <v>193</v>
      </c>
      <c r="J65" s="2" t="s">
        <v>307</v>
      </c>
      <c r="K65" s="2" t="s">
        <v>26</v>
      </c>
      <c r="L65" s="2" t="s">
        <v>380</v>
      </c>
      <c r="M65" s="2" t="s">
        <v>381</v>
      </c>
      <c r="N65" s="2" t="s">
        <v>382</v>
      </c>
      <c r="O65" s="2" t="s">
        <v>383</v>
      </c>
      <c r="P65" s="2" t="s">
        <v>30</v>
      </c>
      <c r="Q65" s="2" t="s">
        <v>31</v>
      </c>
      <c r="R65" s="2" t="s">
        <v>78</v>
      </c>
    </row>
    <row r="66" spans="1:18" ht="114.75">
      <c r="A66" t="str">
        <f>HYPERLINK("https://www.onsemi.cn/PowerSolutions/product.do?id=NCP1117","NCP1117")</f>
        <v>NCP1117</v>
      </c>
      <c r="B66" t="str">
        <f>HYPERLINK("https://www.onsemi.cn/pub/Collateral/NCP1117-D.PDF","NCP1117/D (179kB)")</f>
        <v>NCP1117/D (179kB)</v>
      </c>
      <c r="C66" t="s">
        <v>384</v>
      </c>
      <c r="D66" s="2" t="s">
        <v>19</v>
      </c>
      <c r="E66" t="s">
        <v>166</v>
      </c>
      <c r="F66" s="2" t="s">
        <v>21</v>
      </c>
      <c r="G66" s="2" t="s">
        <v>22</v>
      </c>
      <c r="H66" s="2" t="s">
        <v>385</v>
      </c>
      <c r="I66" s="2" t="s">
        <v>63</v>
      </c>
      <c r="J66" s="2" t="s">
        <v>386</v>
      </c>
      <c r="K66" s="2" t="s">
        <v>306</v>
      </c>
      <c r="L66" s="2" t="s">
        <v>124</v>
      </c>
      <c r="M66" s="2" t="s">
        <v>387</v>
      </c>
      <c r="N66" s="2" t="s">
        <v>388</v>
      </c>
      <c r="O66" s="2" t="s">
        <v>389</v>
      </c>
      <c r="P66" s="2" t="s">
        <v>31</v>
      </c>
      <c r="Q66" s="2" t="s">
        <v>31</v>
      </c>
      <c r="R66" s="2" t="s">
        <v>390</v>
      </c>
    </row>
    <row r="67" spans="1:18" ht="63.75">
      <c r="A67" t="str">
        <f>HYPERLINK("https://www.onsemi.cn/PowerSolutions/product.do?id=NCP1117LP","NCP1117LP")</f>
        <v>NCP1117LP</v>
      </c>
      <c r="B67" t="str">
        <f>HYPERLINK("https://www.onsemi.cn/pub/Collateral/NCP1117LP-D.PDF","NCP1117LP/D (406kB)")</f>
        <v>NCP1117LP/D (406kB)</v>
      </c>
      <c r="C67" t="s">
        <v>384</v>
      </c>
      <c r="D67" s="2" t="s">
        <v>19</v>
      </c>
      <c r="E67" t="s">
        <v>166</v>
      </c>
      <c r="F67" s="2" t="s">
        <v>21</v>
      </c>
      <c r="G67" s="2" t="s">
        <v>22</v>
      </c>
      <c r="H67" s="2" t="s">
        <v>391</v>
      </c>
      <c r="I67" s="2" t="s">
        <v>63</v>
      </c>
      <c r="J67" s="2" t="s">
        <v>386</v>
      </c>
      <c r="K67" s="2" t="s">
        <v>392</v>
      </c>
      <c r="L67" s="2" t="s">
        <v>161</v>
      </c>
      <c r="M67" s="2" t="s">
        <v>393</v>
      </c>
      <c r="N67" s="2" t="s">
        <v>44</v>
      </c>
      <c r="O67" s="2" t="s">
        <v>302</v>
      </c>
      <c r="P67" s="2" t="s">
        <v>31</v>
      </c>
      <c r="Q67" s="2" t="s">
        <v>31</v>
      </c>
      <c r="R67" s="2" t="s">
        <v>394</v>
      </c>
    </row>
    <row r="68" spans="1:18" ht="102">
      <c r="A68" t="str">
        <f>HYPERLINK("https://www.onsemi.cn/PowerSolutions/product.do?id=NCP120","NCP120")</f>
        <v>NCP120</v>
      </c>
      <c r="B68" t="str">
        <f>HYPERLINK("https://www.onsemi.cn/pub/Collateral/NCP120-D.PDF","NCP120/D (130kB)")</f>
        <v>NCP120/D (130kB)</v>
      </c>
      <c r="C68" t="s">
        <v>395</v>
      </c>
      <c r="D68" s="2" t="s">
        <v>19</v>
      </c>
      <c r="E68" t="s">
        <v>166</v>
      </c>
      <c r="F68" s="2" t="s">
        <v>21</v>
      </c>
      <c r="G68" s="2" t="s">
        <v>22</v>
      </c>
      <c r="H68" s="2" t="s">
        <v>396</v>
      </c>
      <c r="I68" s="2" t="s">
        <v>24</v>
      </c>
      <c r="J68" s="2" t="s">
        <v>397</v>
      </c>
      <c r="K68" s="2" t="s">
        <v>26</v>
      </c>
      <c r="L68" s="2" t="s">
        <v>398</v>
      </c>
      <c r="M68" s="2" t="s">
        <v>51</v>
      </c>
      <c r="N68" s="2" t="s">
        <v>52</v>
      </c>
      <c r="O68" s="2" t="s">
        <v>59</v>
      </c>
      <c r="P68" s="2" t="s">
        <v>30</v>
      </c>
      <c r="Q68" s="2" t="s">
        <v>31</v>
      </c>
      <c r="R68" s="2" t="s">
        <v>54</v>
      </c>
    </row>
    <row r="69" spans="1:18" ht="102">
      <c r="A69" t="str">
        <f>HYPERLINK("https://www.onsemi.cn/PowerSolutions/product.do?id=NCP121","NCP121")</f>
        <v>NCP121</v>
      </c>
      <c r="B69" t="str">
        <f>HYPERLINK("https://www.onsemi.cn/pub/Collateral/NCP121-D.PDF","NCP121/D (185kB)")</f>
        <v>NCP121/D (185kB)</v>
      </c>
      <c r="C69" t="s">
        <v>399</v>
      </c>
      <c r="D69" s="2" t="s">
        <v>19</v>
      </c>
      <c r="E69" t="s">
        <v>166</v>
      </c>
      <c r="F69" s="2" t="s">
        <v>21</v>
      </c>
      <c r="G69" s="2" t="s">
        <v>22</v>
      </c>
      <c r="H69" s="2" t="s">
        <v>400</v>
      </c>
      <c r="I69" s="2" t="s">
        <v>24</v>
      </c>
      <c r="J69" s="2" t="s">
        <v>49</v>
      </c>
      <c r="K69" s="2" t="s">
        <v>26</v>
      </c>
      <c r="L69" s="2" t="s">
        <v>398</v>
      </c>
      <c r="M69" s="2" t="s">
        <v>51</v>
      </c>
      <c r="N69" s="2" t="s">
        <v>52</v>
      </c>
      <c r="O69" s="2" t="s">
        <v>59</v>
      </c>
      <c r="P69" s="2" t="s">
        <v>30</v>
      </c>
      <c r="Q69" s="2" t="s">
        <v>31</v>
      </c>
      <c r="R69" s="2" t="s">
        <v>54</v>
      </c>
    </row>
    <row r="70" spans="1:18" ht="127.5">
      <c r="A70" t="str">
        <f>HYPERLINK("https://www.onsemi.cn/PowerSolutions/product.do?id=NCP130","NCP130")</f>
        <v>NCP130</v>
      </c>
      <c r="B70" t="str">
        <f>HYPERLINK("https://www.onsemi.cn/pub/Collateral/NCP130-D.PDF","NCP130/D (145kB)")</f>
        <v>NCP130/D (145kB)</v>
      </c>
      <c r="C70" t="s">
        <v>401</v>
      </c>
      <c r="D70" s="2" t="s">
        <v>19</v>
      </c>
      <c r="E70" t="s">
        <v>166</v>
      </c>
      <c r="F70" s="2" t="s">
        <v>21</v>
      </c>
      <c r="G70" s="2" t="s">
        <v>22</v>
      </c>
      <c r="H70" s="2" t="s">
        <v>402</v>
      </c>
      <c r="I70" s="2" t="s">
        <v>36</v>
      </c>
      <c r="J70" s="2" t="s">
        <v>49</v>
      </c>
      <c r="K70" s="2" t="s">
        <v>26</v>
      </c>
      <c r="L70" s="2" t="s">
        <v>197</v>
      </c>
      <c r="M70" s="2" t="s">
        <v>51</v>
      </c>
      <c r="N70" s="2" t="s">
        <v>52</v>
      </c>
      <c r="O70" s="2" t="s">
        <v>59</v>
      </c>
      <c r="P70" s="2" t="s">
        <v>30</v>
      </c>
      <c r="Q70" s="2" t="s">
        <v>31</v>
      </c>
      <c r="R70" s="2" t="s">
        <v>54</v>
      </c>
    </row>
    <row r="71" spans="1:18" ht="114.75">
      <c r="A71" t="str">
        <f>HYPERLINK("https://www.onsemi.cn/PowerSolutions/product.do?id=NCP134","NCP134")</f>
        <v>NCP134</v>
      </c>
      <c r="B71" t="str">
        <f>HYPERLINK("https://www.onsemi.cn/pub/Collateral/NCP134-D.PDF","NCP134/D (407kB)")</f>
        <v>NCP134/D (407kB)</v>
      </c>
      <c r="C71" t="s">
        <v>403</v>
      </c>
      <c r="D71" s="2" t="s">
        <v>19</v>
      </c>
      <c r="E71" t="s">
        <v>166</v>
      </c>
      <c r="F71" s="2" t="s">
        <v>21</v>
      </c>
      <c r="G71" s="2" t="s">
        <v>22</v>
      </c>
      <c r="H71" s="2" t="s">
        <v>404</v>
      </c>
      <c r="I71" s="2" t="s">
        <v>48</v>
      </c>
      <c r="J71" s="2" t="s">
        <v>404</v>
      </c>
      <c r="K71" s="2" t="s">
        <v>26</v>
      </c>
      <c r="L71" s="2" t="s">
        <v>50</v>
      </c>
      <c r="M71" s="2" t="s">
        <v>51</v>
      </c>
      <c r="N71" s="2" t="s">
        <v>52</v>
      </c>
      <c r="O71" s="2" t="s">
        <v>59</v>
      </c>
      <c r="P71" s="2" t="s">
        <v>30</v>
      </c>
      <c r="Q71" s="2" t="s">
        <v>31</v>
      </c>
      <c r="R71" s="2" t="s">
        <v>32</v>
      </c>
    </row>
    <row r="72" spans="1:18" ht="25.5">
      <c r="A72" t="str">
        <f>HYPERLINK("https://www.onsemi.cn/PowerSolutions/product.do?id=NCP135","NCP135")</f>
        <v>NCP135</v>
      </c>
      <c r="B72" t="str">
        <f>HYPERLINK("https://www.onsemi.cn/pub/Collateral/NCP135-D.PDF","NCP135/D (764kB)")</f>
        <v>NCP135/D (764kB)</v>
      </c>
      <c r="C72" t="s">
        <v>405</v>
      </c>
      <c r="D72" s="2" t="s">
        <v>19</v>
      </c>
      <c r="E72" t="s">
        <v>166</v>
      </c>
      <c r="F72" s="2" t="s">
        <v>21</v>
      </c>
      <c r="G72" s="2" t="s">
        <v>22</v>
      </c>
      <c r="H72" s="2" t="s">
        <v>165</v>
      </c>
      <c r="I72" s="2" t="s">
        <v>48</v>
      </c>
      <c r="J72" s="2" t="s">
        <v>165</v>
      </c>
      <c r="K72" s="2" t="s">
        <v>26</v>
      </c>
      <c r="L72" s="2" t="s">
        <v>406</v>
      </c>
      <c r="M72" s="2" t="s">
        <v>407</v>
      </c>
      <c r="N72" s="2" t="s">
        <v>221</v>
      </c>
      <c r="O72" s="2" t="s">
        <v>408</v>
      </c>
      <c r="P72" s="2" t="s">
        <v>30</v>
      </c>
      <c r="Q72" s="2" t="s">
        <v>31</v>
      </c>
      <c r="R72" s="2" t="s">
        <v>409</v>
      </c>
    </row>
    <row r="73" spans="1:18" ht="63.75">
      <c r="A73" t="str">
        <f>HYPERLINK("https://www.onsemi.cn/PowerSolutions/product.do?id=NCP137","NCP137")</f>
        <v>NCP137</v>
      </c>
      <c r="B73" t="str">
        <f>HYPERLINK("https://www.onsemi.cn/pub/Collateral/NCP137-D.PDF","NCP137/D (126kB)")</f>
        <v>NCP137/D (126kB)</v>
      </c>
      <c r="C73" t="s">
        <v>410</v>
      </c>
      <c r="D73" s="2" t="s">
        <v>19</v>
      </c>
      <c r="E73" t="s">
        <v>166</v>
      </c>
      <c r="F73" s="2" t="s">
        <v>21</v>
      </c>
      <c r="G73" s="2" t="s">
        <v>22</v>
      </c>
      <c r="H73" s="2" t="s">
        <v>411</v>
      </c>
      <c r="I73" s="2" t="s">
        <v>57</v>
      </c>
      <c r="J73" s="2" t="s">
        <v>412</v>
      </c>
      <c r="K73" s="2" t="s">
        <v>26</v>
      </c>
      <c r="L73" s="2" t="s">
        <v>58</v>
      </c>
      <c r="M73" s="2" t="s">
        <v>407</v>
      </c>
      <c r="N73" s="2" t="s">
        <v>38</v>
      </c>
      <c r="O73" s="2" t="s">
        <v>331</v>
      </c>
      <c r="P73" s="2" t="s">
        <v>30</v>
      </c>
      <c r="Q73" s="2" t="s">
        <v>31</v>
      </c>
      <c r="R73" s="2" t="s">
        <v>68</v>
      </c>
    </row>
    <row r="74" spans="1:18" ht="51">
      <c r="A74" t="str">
        <f>HYPERLINK("https://www.onsemi.cn/PowerSolutions/product.do?id=NCP140","NCP140")</f>
        <v>NCP140</v>
      </c>
      <c r="B74" t="str">
        <f>HYPERLINK("https://www.onsemi.cn/pub/Collateral/NCP140-D.PDF","NCP140/D (774kB)")</f>
        <v>NCP140/D (774kB)</v>
      </c>
      <c r="C74" t="s">
        <v>413</v>
      </c>
      <c r="D74" s="2" t="s">
        <v>19</v>
      </c>
      <c r="E74" t="s">
        <v>166</v>
      </c>
      <c r="F74" s="2" t="s">
        <v>21</v>
      </c>
      <c r="G74" s="2" t="s">
        <v>22</v>
      </c>
      <c r="H74" s="2" t="s">
        <v>414</v>
      </c>
      <c r="I74" s="2" t="s">
        <v>24</v>
      </c>
      <c r="J74" s="2" t="s">
        <v>87</v>
      </c>
      <c r="K74" s="2" t="s">
        <v>26</v>
      </c>
      <c r="L74" s="2" t="s">
        <v>415</v>
      </c>
      <c r="M74" s="2" t="s">
        <v>416</v>
      </c>
      <c r="N74" s="2" t="s">
        <v>217</v>
      </c>
      <c r="O74" s="2" t="s">
        <v>417</v>
      </c>
      <c r="P74" s="2" t="s">
        <v>30</v>
      </c>
      <c r="Q74" s="2" t="s">
        <v>31</v>
      </c>
      <c r="R74" s="2" t="s">
        <v>32</v>
      </c>
    </row>
    <row r="75" spans="1:18" ht="25.5">
      <c r="A75" t="str">
        <f>HYPERLINK("https://www.onsemi.cn/PowerSolutions/product.do?id=NCP146","NCP146")</f>
        <v>NCP146</v>
      </c>
      <c r="B75" t="str">
        <f>HYPERLINK("https://www.onsemi.cn/pub/Collateral/NCP146-D.PDF","NCP146/D (439kB)")</f>
        <v>NCP146/D (439kB)</v>
      </c>
      <c r="C75" t="s">
        <v>418</v>
      </c>
      <c r="D75" s="2" t="s">
        <v>19</v>
      </c>
      <c r="E75" t="s">
        <v>166</v>
      </c>
      <c r="F75" s="2" t="s">
        <v>21</v>
      </c>
      <c r="G75" s="2" t="s">
        <v>22</v>
      </c>
      <c r="H75" s="2" t="s">
        <v>188</v>
      </c>
      <c r="I75" s="2" t="s">
        <v>36</v>
      </c>
      <c r="J75" s="2" t="s">
        <v>25</v>
      </c>
      <c r="K75" s="2" t="s">
        <v>26</v>
      </c>
      <c r="L75" s="2" t="s">
        <v>150</v>
      </c>
      <c r="M75" s="2" t="s">
        <v>28</v>
      </c>
      <c r="N75" s="2" t="s">
        <v>38</v>
      </c>
      <c r="O75" s="2" t="s">
        <v>29</v>
      </c>
      <c r="P75" s="2" t="s">
        <v>31</v>
      </c>
      <c r="Q75" s="2" t="s">
        <v>31</v>
      </c>
      <c r="R75" s="2" t="s">
        <v>255</v>
      </c>
    </row>
    <row r="76" spans="1:18" ht="89.25">
      <c r="A76" t="str">
        <f>HYPERLINK("https://www.onsemi.cn/PowerSolutions/product.do?id=NCP148","NCP148")</f>
        <v>NCP148</v>
      </c>
      <c r="B76" t="str">
        <f>HYPERLINK("https://www.onsemi.cn/pub/Collateral/NCP148-D.PDF","NCP148/D (748kB)")</f>
        <v>NCP148/D (748kB)</v>
      </c>
      <c r="C76" t="s">
        <v>79</v>
      </c>
      <c r="D76" s="2" t="s">
        <v>19</v>
      </c>
      <c r="E76" t="s">
        <v>166</v>
      </c>
      <c r="F76" s="2" t="s">
        <v>21</v>
      </c>
      <c r="G76" s="2" t="s">
        <v>22</v>
      </c>
      <c r="H76" s="2" t="s">
        <v>419</v>
      </c>
      <c r="I76" s="2" t="s">
        <v>81</v>
      </c>
      <c r="J76" s="2" t="s">
        <v>73</v>
      </c>
      <c r="K76" s="2" t="s">
        <v>26</v>
      </c>
      <c r="L76" s="2" t="s">
        <v>420</v>
      </c>
      <c r="M76" s="2" t="s">
        <v>75</v>
      </c>
      <c r="N76" s="2" t="s">
        <v>83</v>
      </c>
      <c r="O76" s="2" t="s">
        <v>77</v>
      </c>
      <c r="P76" s="2" t="s">
        <v>30</v>
      </c>
      <c r="Q76" s="2" t="s">
        <v>31</v>
      </c>
      <c r="R76" s="2" t="s">
        <v>421</v>
      </c>
    </row>
    <row r="77" spans="1:18" ht="63.75">
      <c r="A77" t="str">
        <f>HYPERLINK("https://www.onsemi.cn/PowerSolutions/product.do?id=NCP151","NCP151")</f>
        <v>NCP151</v>
      </c>
      <c r="B77" t="str">
        <f>HYPERLINK("https://www.onsemi.cn/pub/Collateral/NCP151-D.PDF","NCP151/D (637kB)")</f>
        <v>NCP151/D (637kB)</v>
      </c>
      <c r="C77" t="s">
        <v>422</v>
      </c>
      <c r="D77" s="2" t="s">
        <v>19</v>
      </c>
      <c r="E77" t="s">
        <v>166</v>
      </c>
      <c r="F77" s="2" t="s">
        <v>128</v>
      </c>
      <c r="G77" s="2" t="s">
        <v>22</v>
      </c>
      <c r="H77" s="2" t="s">
        <v>423</v>
      </c>
      <c r="I77" s="2" t="s">
        <v>36</v>
      </c>
      <c r="J77" s="2" t="s">
        <v>25</v>
      </c>
      <c r="K77" s="2" t="s">
        <v>26</v>
      </c>
      <c r="L77" s="2" t="s">
        <v>424</v>
      </c>
      <c r="M77" s="2" t="s">
        <v>220</v>
      </c>
      <c r="N77" s="2" t="s">
        <v>29</v>
      </c>
      <c r="O77" s="2" t="s">
        <v>29</v>
      </c>
      <c r="P77" s="2" t="s">
        <v>30</v>
      </c>
      <c r="Q77" s="2" t="s">
        <v>31</v>
      </c>
      <c r="R77" s="2" t="s">
        <v>32</v>
      </c>
    </row>
    <row r="78" spans="1:18" ht="76.5">
      <c r="A78" t="str">
        <f>HYPERLINK("https://www.onsemi.cn/PowerSolutions/product.do?id=NCP152","NCP152")</f>
        <v>NCP152</v>
      </c>
      <c r="B78" t="str">
        <f>HYPERLINK("https://www.onsemi.cn/pub/Collateral/NCP152-D.PDF","NCP152/D (1433kB)")</f>
        <v>NCP152/D (1433kB)</v>
      </c>
      <c r="C78" t="s">
        <v>425</v>
      </c>
      <c r="D78" s="2" t="s">
        <v>19</v>
      </c>
      <c r="E78" t="s">
        <v>166</v>
      </c>
      <c r="F78" s="2" t="s">
        <v>128</v>
      </c>
      <c r="G78" s="2" t="s">
        <v>22</v>
      </c>
      <c r="H78" s="2" t="s">
        <v>426</v>
      </c>
      <c r="I78" s="2" t="s">
        <v>24</v>
      </c>
      <c r="J78" s="2" t="s">
        <v>73</v>
      </c>
      <c r="K78" s="2" t="s">
        <v>130</v>
      </c>
      <c r="L78" s="2" t="s">
        <v>427</v>
      </c>
      <c r="M78" s="2" t="s">
        <v>28</v>
      </c>
      <c r="N78" s="2" t="s">
        <v>38</v>
      </c>
      <c r="O78" s="2" t="s">
        <v>38</v>
      </c>
      <c r="P78" s="2" t="s">
        <v>30</v>
      </c>
      <c r="Q78" s="2" t="s">
        <v>31</v>
      </c>
      <c r="R78" s="2" t="s">
        <v>54</v>
      </c>
    </row>
    <row r="79" spans="1:18" ht="25.5">
      <c r="A79" t="str">
        <f>HYPERLINK("https://www.onsemi.cn/PowerSolutions/product.do?id=NCP153","NCP153")</f>
        <v>NCP153</v>
      </c>
      <c r="B79" t="str">
        <f>HYPERLINK("https://www.onsemi.cn/pub/Collateral/NCP153-D.PDF","NCP153/D (732kB)")</f>
        <v>NCP153/D (732kB)</v>
      </c>
      <c r="C79" t="s">
        <v>428</v>
      </c>
      <c r="D79" s="2" t="s">
        <v>19</v>
      </c>
      <c r="E79" t="s">
        <v>166</v>
      </c>
      <c r="F79" s="2" t="s">
        <v>128</v>
      </c>
      <c r="G79" s="2" t="s">
        <v>22</v>
      </c>
      <c r="H79" s="2" t="s">
        <v>429</v>
      </c>
      <c r="I79" s="2" t="s">
        <v>430</v>
      </c>
      <c r="J79" s="2" t="s">
        <v>73</v>
      </c>
      <c r="K79" s="2" t="s">
        <v>130</v>
      </c>
      <c r="L79" s="2" t="s">
        <v>431</v>
      </c>
      <c r="M79" s="2" t="s">
        <v>28</v>
      </c>
      <c r="N79" s="2" t="s">
        <v>38</v>
      </c>
      <c r="O79" s="2" t="s">
        <v>38</v>
      </c>
      <c r="P79" s="2" t="s">
        <v>30</v>
      </c>
      <c r="Q79" s="2" t="s">
        <v>31</v>
      </c>
      <c r="R79" s="2" t="s">
        <v>54</v>
      </c>
    </row>
    <row r="80" spans="1:18" ht="127.5">
      <c r="A80" t="str">
        <f>HYPERLINK("https://www.onsemi.cn/PowerSolutions/product.do?id=NCP154","NCP154")</f>
        <v>NCP154</v>
      </c>
      <c r="B80" t="str">
        <f>HYPERLINK("https://www.onsemi.cn/pub/Collateral/NCP154-D.PDF","NCP154/D (1033kB)")</f>
        <v>NCP154/D (1033kB)</v>
      </c>
      <c r="C80" t="s">
        <v>432</v>
      </c>
      <c r="D80" s="2" t="s">
        <v>19</v>
      </c>
      <c r="E80" t="s">
        <v>166</v>
      </c>
      <c r="F80" s="2" t="s">
        <v>128</v>
      </c>
      <c r="G80" s="2" t="s">
        <v>22</v>
      </c>
      <c r="H80" s="2" t="s">
        <v>434</v>
      </c>
      <c r="I80" s="2" t="s">
        <v>36</v>
      </c>
      <c r="J80" s="2" t="s">
        <v>73</v>
      </c>
      <c r="K80" s="2" t="s">
        <v>130</v>
      </c>
      <c r="L80" s="2" t="s">
        <v>435</v>
      </c>
      <c r="M80" s="2" t="s">
        <v>436</v>
      </c>
      <c r="N80" s="2" t="s">
        <v>38</v>
      </c>
      <c r="O80" s="2" t="s">
        <v>38</v>
      </c>
      <c r="P80" s="2" t="s">
        <v>30</v>
      </c>
      <c r="Q80" s="2" t="s">
        <v>31</v>
      </c>
      <c r="R80" s="2" t="s">
        <v>437</v>
      </c>
    </row>
    <row r="81" spans="1:18" ht="63.75">
      <c r="A81" t="str">
        <f>HYPERLINK("https://www.onsemi.cn/PowerSolutions/product.do?id=NCP156","NCP156")</f>
        <v>NCP156</v>
      </c>
      <c r="B81" t="str">
        <f>HYPERLINK("https://www.onsemi.cn/pub/Collateral/NCP156-D.PDF","NCP156/D (146kB)")</f>
        <v>NCP156/D (146kB)</v>
      </c>
      <c r="C81" t="s">
        <v>438</v>
      </c>
      <c r="D81" s="2" t="s">
        <v>19</v>
      </c>
      <c r="E81" t="s">
        <v>166</v>
      </c>
      <c r="F81" s="2" t="s">
        <v>128</v>
      </c>
      <c r="G81" s="2" t="s">
        <v>22</v>
      </c>
      <c r="H81" s="2" t="s">
        <v>439</v>
      </c>
      <c r="I81" s="2" t="s">
        <v>440</v>
      </c>
      <c r="J81" t="s">
        <v>156</v>
      </c>
      <c r="K81" s="2" t="s">
        <v>26</v>
      </c>
      <c r="L81" t="s">
        <v>156</v>
      </c>
      <c r="M81" s="2" t="s">
        <v>441</v>
      </c>
      <c r="N81" t="s">
        <v>156</v>
      </c>
      <c r="O81" s="2" t="s">
        <v>442</v>
      </c>
      <c r="P81" s="2" t="s">
        <v>30</v>
      </c>
      <c r="Q81" s="2" t="s">
        <v>31</v>
      </c>
      <c r="R81" s="2" t="s">
        <v>68</v>
      </c>
    </row>
    <row r="82" spans="1:18" ht="216.75">
      <c r="A82" t="str">
        <f>HYPERLINK("https://www.onsemi.cn/PowerSolutions/product.do?id=NCP163","NCP163")</f>
        <v>NCP163</v>
      </c>
      <c r="B82" t="str">
        <f>HYPERLINK("https://www.onsemi.cn/pub/Collateral/NCP163-D.PDF","NCP163/D (1078kB)")</f>
        <v>NCP163/D (1078kB)</v>
      </c>
      <c r="C82" t="s">
        <v>443</v>
      </c>
      <c r="D82" s="2" t="s">
        <v>19</v>
      </c>
      <c r="E82" t="s">
        <v>166</v>
      </c>
      <c r="F82" s="2" t="s">
        <v>21</v>
      </c>
      <c r="G82" s="2" t="s">
        <v>22</v>
      </c>
      <c r="H82" s="2" t="s">
        <v>444</v>
      </c>
      <c r="I82" s="2" t="s">
        <v>72</v>
      </c>
      <c r="J82" s="2" t="s">
        <v>96</v>
      </c>
      <c r="K82" s="2" t="s">
        <v>26</v>
      </c>
      <c r="L82" s="2" t="s">
        <v>445</v>
      </c>
      <c r="M82" s="2" t="s">
        <v>141</v>
      </c>
      <c r="N82" s="2" t="s">
        <v>446</v>
      </c>
      <c r="O82" s="2" t="s">
        <v>290</v>
      </c>
      <c r="P82" s="2" t="s">
        <v>30</v>
      </c>
      <c r="Q82" s="2" t="s">
        <v>31</v>
      </c>
      <c r="R82" s="2" t="s">
        <v>84</v>
      </c>
    </row>
    <row r="83" spans="1:18" ht="89.25">
      <c r="A83" t="str">
        <f>HYPERLINK("https://www.onsemi.cn/PowerSolutions/product.do?id=NCP167","NCP167")</f>
        <v>NCP167</v>
      </c>
      <c r="B83" t="str">
        <f>HYPERLINK("https://www.onsemi.cn/pub/Collateral/NCP167-D.PDF","NCP167/D (338kB)")</f>
        <v>NCP167/D (338kB)</v>
      </c>
      <c r="C83" t="s">
        <v>447</v>
      </c>
      <c r="D83" s="2" t="s">
        <v>19</v>
      </c>
      <c r="E83" t="s">
        <v>166</v>
      </c>
      <c r="F83" s="2" t="s">
        <v>21</v>
      </c>
      <c r="G83" s="2" t="s">
        <v>22</v>
      </c>
      <c r="H83" s="2" t="s">
        <v>448</v>
      </c>
      <c r="I83" s="2" t="s">
        <v>57</v>
      </c>
      <c r="J83" s="2" t="s">
        <v>73</v>
      </c>
      <c r="K83" s="2" t="s">
        <v>26</v>
      </c>
      <c r="L83" s="2" t="s">
        <v>449</v>
      </c>
      <c r="M83" s="2" t="s">
        <v>141</v>
      </c>
      <c r="N83" s="2" t="s">
        <v>91</v>
      </c>
      <c r="O83" s="2" t="s">
        <v>142</v>
      </c>
      <c r="P83" s="2" t="s">
        <v>30</v>
      </c>
      <c r="Q83" s="2" t="s">
        <v>31</v>
      </c>
      <c r="R83" s="2" t="s">
        <v>78</v>
      </c>
    </row>
    <row r="84" spans="1:18" ht="191.25">
      <c r="A84" t="str">
        <f>HYPERLINK("https://www.onsemi.cn/PowerSolutions/product.do?id=NCP171","NCP171")</f>
        <v>NCP171</v>
      </c>
      <c r="B84" t="str">
        <f>HYPERLINK("https://www.onsemi.cn/pub/Collateral/NCP171-D.PDF","NCP171/D (1407kB)")</f>
        <v>NCP171/D (1407kB)</v>
      </c>
      <c r="C84" t="s">
        <v>450</v>
      </c>
      <c r="D84" s="2" t="s">
        <v>19</v>
      </c>
      <c r="E84" t="s">
        <v>166</v>
      </c>
      <c r="F84" s="2" t="s">
        <v>21</v>
      </c>
      <c r="G84" s="2" t="s">
        <v>22</v>
      </c>
      <c r="H84" s="2" t="s">
        <v>451</v>
      </c>
      <c r="I84" s="2" t="s">
        <v>51</v>
      </c>
      <c r="J84" s="2" t="s">
        <v>25</v>
      </c>
      <c r="K84" s="2" t="s">
        <v>26</v>
      </c>
      <c r="L84" s="2" t="s">
        <v>452</v>
      </c>
      <c r="M84" s="2" t="s">
        <v>453</v>
      </c>
      <c r="N84" s="2" t="s">
        <v>301</v>
      </c>
      <c r="O84" s="2" t="s">
        <v>147</v>
      </c>
      <c r="P84" s="2" t="s">
        <v>30</v>
      </c>
      <c r="Q84" s="2" t="s">
        <v>31</v>
      </c>
      <c r="R84" s="2" t="s">
        <v>32</v>
      </c>
    </row>
    <row r="85" spans="1:18" ht="76.5">
      <c r="A85" t="str">
        <f>HYPERLINK("https://www.onsemi.cn/PowerSolutions/product.do?id=NCP176","NCP176")</f>
        <v>NCP176</v>
      </c>
      <c r="B85" t="str">
        <f>HYPERLINK("https://www.onsemi.cn/pub/Collateral/NCP176-D.PDF","NCP176/D (415kB)")</f>
        <v>NCP176/D (415kB)</v>
      </c>
      <c r="C85" t="s">
        <v>454</v>
      </c>
      <c r="D85" s="2" t="s">
        <v>19</v>
      </c>
      <c r="E85" t="s">
        <v>166</v>
      </c>
      <c r="F85" s="2" t="s">
        <v>21</v>
      </c>
      <c r="G85" s="2" t="s">
        <v>22</v>
      </c>
      <c r="H85" s="2" t="s">
        <v>455</v>
      </c>
      <c r="I85" s="2" t="s">
        <v>48</v>
      </c>
      <c r="J85" s="2" t="s">
        <v>456</v>
      </c>
      <c r="K85" s="2" t="s">
        <v>26</v>
      </c>
      <c r="L85" s="2" t="s">
        <v>457</v>
      </c>
      <c r="M85" s="2" t="s">
        <v>123</v>
      </c>
      <c r="N85" s="2" t="s">
        <v>38</v>
      </c>
      <c r="O85" s="2" t="s">
        <v>458</v>
      </c>
      <c r="P85" s="2" t="s">
        <v>30</v>
      </c>
      <c r="Q85" s="2" t="s">
        <v>31</v>
      </c>
      <c r="R85" s="2" t="s">
        <v>54</v>
      </c>
    </row>
    <row r="86" spans="1:18" ht="38.25">
      <c r="A86" t="str">
        <f>HYPERLINK("https://www.onsemi.cn/PowerSolutions/product.do?id=NCP177","NCP177")</f>
        <v>NCP177</v>
      </c>
      <c r="B86" t="str">
        <f>HYPERLINK("https://www.onsemi.cn/pub/Collateral/NCP177-D.PDF","NCP177/D (578kB)")</f>
        <v>NCP177/D (578kB)</v>
      </c>
      <c r="C86" t="s">
        <v>459</v>
      </c>
      <c r="D86" s="2" t="s">
        <v>19</v>
      </c>
      <c r="E86" t="s">
        <v>166</v>
      </c>
      <c r="F86" s="2" t="s">
        <v>21</v>
      </c>
      <c r="G86" s="2" t="s">
        <v>22</v>
      </c>
      <c r="H86" s="2" t="s">
        <v>460</v>
      </c>
      <c r="I86" s="2" t="s">
        <v>48</v>
      </c>
      <c r="J86" s="2" t="s">
        <v>87</v>
      </c>
      <c r="K86" s="2" t="s">
        <v>26</v>
      </c>
      <c r="L86" s="2" t="s">
        <v>461</v>
      </c>
      <c r="M86" s="2" t="s">
        <v>123</v>
      </c>
      <c r="N86" s="2" t="s">
        <v>38</v>
      </c>
      <c r="O86" s="2" t="s">
        <v>147</v>
      </c>
      <c r="P86" s="2" t="s">
        <v>30</v>
      </c>
      <c r="Q86" s="2" t="s">
        <v>31</v>
      </c>
      <c r="R86" s="2" t="s">
        <v>32</v>
      </c>
    </row>
    <row r="87" spans="1:18" ht="165.75">
      <c r="A87" t="str">
        <f>HYPERLINK("https://www.onsemi.cn/PowerSolutions/product.do?id=NCP186","NCP186")</f>
        <v>NCP186</v>
      </c>
      <c r="B87" t="str">
        <f>HYPERLINK("https://www.onsemi.cn/pub/Collateral/NCP186-D.PDF","NCP186/D (516kB)")</f>
        <v>NCP186/D (516kB)</v>
      </c>
      <c r="C87" t="s">
        <v>462</v>
      </c>
      <c r="D87" s="2" t="s">
        <v>19</v>
      </c>
      <c r="E87" t="s">
        <v>166</v>
      </c>
      <c r="F87" s="2" t="s">
        <v>21</v>
      </c>
      <c r="G87" s="2" t="s">
        <v>22</v>
      </c>
      <c r="H87" s="2" t="s">
        <v>463</v>
      </c>
      <c r="I87" s="2" t="s">
        <v>63</v>
      </c>
      <c r="J87" s="2" t="s">
        <v>188</v>
      </c>
      <c r="K87" s="2" t="s">
        <v>26</v>
      </c>
      <c r="L87" s="2" t="s">
        <v>464</v>
      </c>
      <c r="M87" s="2" t="s">
        <v>205</v>
      </c>
      <c r="N87" s="2" t="s">
        <v>38</v>
      </c>
      <c r="O87" s="2" t="s">
        <v>247</v>
      </c>
      <c r="P87" s="2" t="s">
        <v>30</v>
      </c>
      <c r="Q87" s="2" t="s">
        <v>31</v>
      </c>
      <c r="R87" s="2" t="s">
        <v>465</v>
      </c>
    </row>
    <row r="88" spans="1:18" ht="25.5">
      <c r="A88" t="str">
        <f>HYPERLINK("https://www.onsemi.cn/PowerSolutions/product.do?id=NCP187","NCP187")</f>
        <v>NCP187</v>
      </c>
      <c r="B88" t="str">
        <f>HYPERLINK("https://www.onsemi.cn/pub/Collateral/NCP187-D.PDF","NCP187/D (194kB)")</f>
        <v>NCP187/D (194kB)</v>
      </c>
      <c r="C88" t="s">
        <v>466</v>
      </c>
      <c r="D88" s="2" t="s">
        <v>19</v>
      </c>
      <c r="E88" t="s">
        <v>166</v>
      </c>
      <c r="F88" s="2" t="s">
        <v>21</v>
      </c>
      <c r="G88" s="2" t="s">
        <v>22</v>
      </c>
      <c r="H88" s="2" t="s">
        <v>467</v>
      </c>
      <c r="I88" s="2" t="s">
        <v>124</v>
      </c>
      <c r="J88" s="2" t="s">
        <v>121</v>
      </c>
      <c r="K88" s="2" t="s">
        <v>26</v>
      </c>
      <c r="L88" s="2" t="s">
        <v>468</v>
      </c>
      <c r="M88" s="2" t="s">
        <v>90</v>
      </c>
      <c r="N88" s="2" t="s">
        <v>38</v>
      </c>
      <c r="O88" s="2" t="s">
        <v>153</v>
      </c>
      <c r="P88" s="2" t="s">
        <v>30</v>
      </c>
      <c r="Q88" s="2" t="s">
        <v>30</v>
      </c>
      <c r="R88" s="2" t="s">
        <v>409</v>
      </c>
    </row>
    <row r="89" spans="1:18" ht="25.5">
      <c r="A89" t="str">
        <f>HYPERLINK("https://www.onsemi.cn/PowerSolutions/product.do?id=NCP3334","NCP3334")</f>
        <v>NCP3334</v>
      </c>
      <c r="B89" t="str">
        <f>HYPERLINK("https://www.onsemi.cn/pub/Collateral/NCP3334-D.PDF","NCP3334/D (126kB)")</f>
        <v>NCP3334/D (126kB)</v>
      </c>
      <c r="C89" t="s">
        <v>469</v>
      </c>
      <c r="D89" s="2" t="s">
        <v>19</v>
      </c>
      <c r="E89" t="s">
        <v>166</v>
      </c>
      <c r="F89" s="2" t="s">
        <v>21</v>
      </c>
      <c r="G89" s="2" t="s">
        <v>22</v>
      </c>
      <c r="H89" s="2" t="s">
        <v>167</v>
      </c>
      <c r="I89" s="2" t="s">
        <v>48</v>
      </c>
      <c r="J89" s="2" t="s">
        <v>310</v>
      </c>
      <c r="K89" s="2" t="s">
        <v>211</v>
      </c>
      <c r="L89" s="2" t="s">
        <v>470</v>
      </c>
      <c r="M89" s="2" t="s">
        <v>140</v>
      </c>
      <c r="N89" s="2" t="s">
        <v>217</v>
      </c>
      <c r="O89" s="2" t="s">
        <v>471</v>
      </c>
      <c r="P89" s="2" t="s">
        <v>30</v>
      </c>
      <c r="Q89" s="2" t="s">
        <v>31</v>
      </c>
      <c r="R89" s="2" t="s">
        <v>255</v>
      </c>
    </row>
    <row r="90" spans="1:18" ht="114.75">
      <c r="A90" t="str">
        <f>HYPERLINK("https://www.onsemi.cn/PowerSolutions/product.do?id=NCP3335A","NCP3335A")</f>
        <v>NCP3335A</v>
      </c>
      <c r="B90" t="str">
        <f>HYPERLINK("https://www.onsemi.cn/pub/Collateral/NCP3335A-D.PDF","NCP3335A/D (362kB)")</f>
        <v>NCP3335A/D (362kB)</v>
      </c>
      <c r="C90" t="s">
        <v>472</v>
      </c>
      <c r="D90" s="2" t="s">
        <v>19</v>
      </c>
      <c r="E90" t="s">
        <v>166</v>
      </c>
      <c r="F90" s="2" t="s">
        <v>21</v>
      </c>
      <c r="G90" s="2" t="s">
        <v>22</v>
      </c>
      <c r="H90" s="2" t="s">
        <v>473</v>
      </c>
      <c r="I90" s="2" t="s">
        <v>48</v>
      </c>
      <c r="J90" s="2" t="s">
        <v>310</v>
      </c>
      <c r="K90" s="2" t="s">
        <v>211</v>
      </c>
      <c r="L90" s="2" t="s">
        <v>474</v>
      </c>
      <c r="M90" s="2" t="s">
        <v>49</v>
      </c>
      <c r="N90" s="2" t="s">
        <v>217</v>
      </c>
      <c r="O90" s="2" t="s">
        <v>475</v>
      </c>
      <c r="P90" s="2" t="s">
        <v>30</v>
      </c>
      <c r="Q90" s="2" t="s">
        <v>31</v>
      </c>
      <c r="R90" s="2" t="s">
        <v>476</v>
      </c>
    </row>
    <row r="91" spans="1:18" ht="63.75">
      <c r="A91" t="str">
        <f>HYPERLINK("https://www.onsemi.cn/PowerSolutions/product.do?id=NCP3337","NCP3337")</f>
        <v>NCP3337</v>
      </c>
      <c r="B91" t="str">
        <f>HYPERLINK("https://www.onsemi.cn/pub/Collateral/NCP3337-D.PDF","NCP3337/D (1826.0kB)")</f>
        <v>NCP3337/D (1826.0kB)</v>
      </c>
      <c r="C91" t="s">
        <v>477</v>
      </c>
      <c r="D91" s="2" t="s">
        <v>19</v>
      </c>
      <c r="E91" t="s">
        <v>166</v>
      </c>
      <c r="F91" s="2" t="s">
        <v>21</v>
      </c>
      <c r="G91" s="2" t="s">
        <v>22</v>
      </c>
      <c r="H91" s="2" t="s">
        <v>478</v>
      </c>
      <c r="I91" s="2" t="s">
        <v>48</v>
      </c>
      <c r="J91" s="2" t="s">
        <v>239</v>
      </c>
      <c r="K91" s="2" t="s">
        <v>211</v>
      </c>
      <c r="L91" s="2" t="s">
        <v>479</v>
      </c>
      <c r="M91" s="2" t="s">
        <v>433</v>
      </c>
      <c r="N91" s="2" t="s">
        <v>59</v>
      </c>
      <c r="O91" s="2" t="s">
        <v>480</v>
      </c>
      <c r="P91" s="2" t="s">
        <v>30</v>
      </c>
      <c r="Q91" s="2" t="s">
        <v>30</v>
      </c>
      <c r="R91" s="2" t="s">
        <v>481</v>
      </c>
    </row>
    <row r="92" spans="1:18" ht="25.5">
      <c r="A92" t="str">
        <f>HYPERLINK("https://www.onsemi.cn/PowerSolutions/product.do?id=NCP4586","NCP4586")</f>
        <v>NCP4586</v>
      </c>
      <c r="B92" t="str">
        <f>HYPERLINK("https://www.onsemi.cn/pub/Collateral/NCP4586-D.PDF","NCP4586/D (349kB)")</f>
        <v>NCP4586/D (349kB)</v>
      </c>
      <c r="C92" t="s">
        <v>482</v>
      </c>
      <c r="D92" s="2" t="s">
        <v>19</v>
      </c>
      <c r="E92" t="s">
        <v>166</v>
      </c>
      <c r="F92" s="2" t="s">
        <v>21</v>
      </c>
      <c r="G92" s="2" t="s">
        <v>22</v>
      </c>
      <c r="H92" s="2" t="s">
        <v>188</v>
      </c>
      <c r="I92" s="2" t="s">
        <v>24</v>
      </c>
      <c r="J92" s="2" t="s">
        <v>25</v>
      </c>
      <c r="K92" s="2" t="s">
        <v>290</v>
      </c>
      <c r="L92" s="2" t="s">
        <v>180</v>
      </c>
      <c r="M92" s="2" t="s">
        <v>483</v>
      </c>
      <c r="N92" s="2" t="s">
        <v>52</v>
      </c>
      <c r="O92" s="2" t="s">
        <v>207</v>
      </c>
      <c r="P92" s="2" t="s">
        <v>30</v>
      </c>
      <c r="Q92" s="2" t="s">
        <v>31</v>
      </c>
      <c r="R92" s="2" t="s">
        <v>484</v>
      </c>
    </row>
    <row r="93" spans="1:18" ht="25.5">
      <c r="A93" t="str">
        <f>HYPERLINK("https://www.onsemi.cn/PowerSolutions/product.do?id=NCP4626","NCP4626")</f>
        <v>NCP4626</v>
      </c>
      <c r="B93" t="str">
        <f>HYPERLINK("https://www.onsemi.cn/pub/Collateral/NCP4626-D.PDF","NCP4626/D (591kB)")</f>
        <v>NCP4626/D (591kB)</v>
      </c>
      <c r="C93" t="s">
        <v>485</v>
      </c>
      <c r="D93" s="2" t="s">
        <v>19</v>
      </c>
      <c r="E93" t="s">
        <v>166</v>
      </c>
      <c r="F93" s="2" t="s">
        <v>21</v>
      </c>
      <c r="G93" s="2" t="s">
        <v>22</v>
      </c>
      <c r="H93" s="2" t="s">
        <v>200</v>
      </c>
      <c r="I93" s="2" t="s">
        <v>36</v>
      </c>
      <c r="J93" s="2" t="s">
        <v>486</v>
      </c>
      <c r="K93" s="2" t="s">
        <v>392</v>
      </c>
      <c r="L93" s="2" t="s">
        <v>487</v>
      </c>
      <c r="M93" s="2" t="s">
        <v>488</v>
      </c>
      <c r="N93" s="2" t="s">
        <v>29</v>
      </c>
      <c r="O93" s="2" t="s">
        <v>221</v>
      </c>
      <c r="P93" s="2" t="s">
        <v>30</v>
      </c>
      <c r="Q93" s="2" t="s">
        <v>31</v>
      </c>
      <c r="R93" s="2" t="s">
        <v>489</v>
      </c>
    </row>
    <row r="94" spans="1:18" ht="25.5">
      <c r="A94" t="str">
        <f>HYPERLINK("https://www.onsemi.cn/PowerSolutions/product.do?id=NCP4672","NCP4672")</f>
        <v>NCP4672</v>
      </c>
      <c r="B94" t="str">
        <f>HYPERLINK("https://www.onsemi.cn/pub/Collateral/NCP4672-D.PDF","NCP4672/D (127kB)")</f>
        <v>NCP4672/D (127kB)</v>
      </c>
      <c r="C94" t="s">
        <v>490</v>
      </c>
      <c r="D94" s="2" t="s">
        <v>19</v>
      </c>
      <c r="E94" t="s">
        <v>166</v>
      </c>
      <c r="F94" s="2" t="s">
        <v>128</v>
      </c>
      <c r="G94" s="2" t="s">
        <v>22</v>
      </c>
      <c r="H94" s="2" t="s">
        <v>491</v>
      </c>
      <c r="I94" s="2" t="s">
        <v>51</v>
      </c>
      <c r="J94" s="2" t="s">
        <v>212</v>
      </c>
      <c r="K94" s="2" t="s">
        <v>392</v>
      </c>
      <c r="L94" s="2" t="s">
        <v>24</v>
      </c>
      <c r="M94" s="2" t="s">
        <v>63</v>
      </c>
      <c r="N94" s="2" t="s">
        <v>29</v>
      </c>
      <c r="O94" s="2" t="s">
        <v>52</v>
      </c>
      <c r="P94" s="2" t="s">
        <v>31</v>
      </c>
      <c r="Q94" s="2" t="s">
        <v>30</v>
      </c>
      <c r="R94" s="2" t="s">
        <v>255</v>
      </c>
    </row>
    <row r="95" spans="1:18">
      <c r="A95" t="str">
        <f>HYPERLINK("https://www.onsemi.cn/PowerSolutions/product.do?id=NCP4688","NCP4688")</f>
        <v>NCP4688</v>
      </c>
      <c r="B95" t="str">
        <f>HYPERLINK("https://www.onsemi.cn/pub/Collateral/NCP4688-D.PDF","NCP4688/D (706kB)")</f>
        <v>NCP4688/D (706kB)</v>
      </c>
      <c r="C95" t="s">
        <v>492</v>
      </c>
      <c r="D95" s="2" t="s">
        <v>210</v>
      </c>
      <c r="E95" t="s">
        <v>166</v>
      </c>
      <c r="F95" s="2" t="s">
        <v>21</v>
      </c>
      <c r="G95" s="2" t="s">
        <v>22</v>
      </c>
      <c r="H95" s="2" t="s">
        <v>188</v>
      </c>
      <c r="I95" s="2" t="s">
        <v>24</v>
      </c>
      <c r="J95" s="2" t="s">
        <v>300</v>
      </c>
      <c r="K95" s="2" t="s">
        <v>162</v>
      </c>
      <c r="L95" s="2" t="s">
        <v>493</v>
      </c>
      <c r="M95" s="2" t="s">
        <v>220</v>
      </c>
      <c r="N95" s="2" t="s">
        <v>38</v>
      </c>
      <c r="O95" s="2" t="s">
        <v>77</v>
      </c>
      <c r="P95" s="2" t="s">
        <v>30</v>
      </c>
      <c r="Q95" s="2" t="s">
        <v>31</v>
      </c>
      <c r="R95" s="2" t="s">
        <v>489</v>
      </c>
    </row>
    <row r="96" spans="1:18" ht="114.75">
      <c r="A96" t="str">
        <f>HYPERLINK("https://www.onsemi.cn/PowerSolutions/product.do?id=NCP500","NCP500")</f>
        <v>NCP500</v>
      </c>
      <c r="B96" t="str">
        <f>HYPERLINK("https://www.onsemi.cn/pub/Collateral/NCP500-D.PDF","NCP500/D (194kB)")</f>
        <v>NCP500/D (194kB)</v>
      </c>
      <c r="C96" t="s">
        <v>494</v>
      </c>
      <c r="D96" s="2" t="s">
        <v>230</v>
      </c>
      <c r="E96" t="s">
        <v>166</v>
      </c>
      <c r="F96" s="2" t="s">
        <v>21</v>
      </c>
      <c r="G96" s="2" t="s">
        <v>22</v>
      </c>
      <c r="H96" s="2" t="s">
        <v>495</v>
      </c>
      <c r="I96" s="2" t="s">
        <v>24</v>
      </c>
      <c r="J96" s="2" t="s">
        <v>188</v>
      </c>
      <c r="K96" s="2" t="s">
        <v>162</v>
      </c>
      <c r="L96" s="2" t="s">
        <v>496</v>
      </c>
      <c r="M96" s="2" t="s">
        <v>497</v>
      </c>
      <c r="N96" s="2" t="s">
        <v>498</v>
      </c>
      <c r="O96" s="2" t="s">
        <v>302</v>
      </c>
      <c r="P96" s="2" t="s">
        <v>30</v>
      </c>
      <c r="Q96" s="2" t="s">
        <v>31</v>
      </c>
      <c r="R96" s="2" t="s">
        <v>499</v>
      </c>
    </row>
    <row r="97" spans="1:18" ht="178.5">
      <c r="A97" t="str">
        <f>HYPERLINK("https://www.onsemi.cn/PowerSolutions/product.do?id=NCP502","NCP502")</f>
        <v>NCP502</v>
      </c>
      <c r="B97" t="str">
        <f>HYPERLINK("https://www.onsemi.cn/pub/Collateral/NCP502-D.PDF","NCP502/D (161kB)")</f>
        <v>NCP502/D (161kB)</v>
      </c>
      <c r="C97" t="s">
        <v>500</v>
      </c>
      <c r="D97" s="2" t="s">
        <v>230</v>
      </c>
      <c r="E97" t="s">
        <v>166</v>
      </c>
      <c r="F97" s="2" t="s">
        <v>21</v>
      </c>
      <c r="G97" s="2" t="s">
        <v>22</v>
      </c>
      <c r="H97" s="2" t="s">
        <v>501</v>
      </c>
      <c r="I97" s="2" t="s">
        <v>51</v>
      </c>
      <c r="J97" s="2" t="s">
        <v>502</v>
      </c>
      <c r="K97" s="2" t="s">
        <v>211</v>
      </c>
      <c r="L97" s="2" t="s">
        <v>503</v>
      </c>
      <c r="M97" s="2" t="s">
        <v>58</v>
      </c>
      <c r="N97" s="2" t="s">
        <v>217</v>
      </c>
      <c r="O97" s="2" t="s">
        <v>504</v>
      </c>
      <c r="P97" s="2" t="s">
        <v>30</v>
      </c>
      <c r="Q97" s="2" t="s">
        <v>31</v>
      </c>
      <c r="R97" s="2" t="s">
        <v>505</v>
      </c>
    </row>
    <row r="98" spans="1:18" ht="76.5">
      <c r="A98" t="str">
        <f>HYPERLINK("https://www.onsemi.cn/PowerSolutions/product.do?id=NCP508","NCP508")</f>
        <v>NCP508</v>
      </c>
      <c r="B98" t="str">
        <f>HYPERLINK("https://www.onsemi.cn/pub/Collateral/NCP508-D.PDF","NCP508/D (382.0kB)")</f>
        <v>NCP508/D (382.0kB)</v>
      </c>
      <c r="C98" t="s">
        <v>506</v>
      </c>
      <c r="D98" s="2" t="s">
        <v>19</v>
      </c>
      <c r="E98" t="s">
        <v>166</v>
      </c>
      <c r="F98" s="2" t="s">
        <v>21</v>
      </c>
      <c r="G98" s="2" t="s">
        <v>22</v>
      </c>
      <c r="H98" s="2" t="s">
        <v>507</v>
      </c>
      <c r="I98" s="2" t="s">
        <v>28</v>
      </c>
      <c r="J98" s="2" t="s">
        <v>188</v>
      </c>
      <c r="K98" s="2" t="s">
        <v>168</v>
      </c>
      <c r="L98" s="2" t="s">
        <v>508</v>
      </c>
      <c r="M98" s="2" t="s">
        <v>36</v>
      </c>
      <c r="N98" s="2" t="s">
        <v>29</v>
      </c>
      <c r="O98" s="2" t="s">
        <v>509</v>
      </c>
      <c r="P98" s="2" t="s">
        <v>30</v>
      </c>
      <c r="Q98" s="2" t="s">
        <v>31</v>
      </c>
      <c r="R98" s="2" t="s">
        <v>510</v>
      </c>
    </row>
    <row r="99" spans="1:18" ht="102">
      <c r="A99" t="str">
        <f>HYPERLINK("https://www.onsemi.cn/PowerSolutions/product.do?id=NCP511","NCP511")</f>
        <v>NCP511</v>
      </c>
      <c r="B99" t="str">
        <f>HYPERLINK("https://www.onsemi.cn/pub/Collateral/NCP511-D.PDF","NCP511/D (156kB)")</f>
        <v>NCP511/D (156kB)</v>
      </c>
      <c r="C99" t="s">
        <v>511</v>
      </c>
      <c r="D99" s="2" t="s">
        <v>230</v>
      </c>
      <c r="E99" t="s">
        <v>166</v>
      </c>
      <c r="F99" s="2" t="s">
        <v>21</v>
      </c>
      <c r="G99" s="2" t="s">
        <v>22</v>
      </c>
      <c r="H99" s="2" t="s">
        <v>512</v>
      </c>
      <c r="I99" s="2" t="s">
        <v>24</v>
      </c>
      <c r="J99" s="2" t="s">
        <v>73</v>
      </c>
      <c r="K99" s="2" t="s">
        <v>162</v>
      </c>
      <c r="L99" s="2" t="s">
        <v>513</v>
      </c>
      <c r="M99" s="2" t="s">
        <v>58</v>
      </c>
      <c r="N99" s="2" t="s">
        <v>206</v>
      </c>
      <c r="O99" s="2" t="s">
        <v>514</v>
      </c>
      <c r="P99" s="2" t="s">
        <v>30</v>
      </c>
      <c r="Q99" s="2" t="s">
        <v>31</v>
      </c>
      <c r="R99" s="2" t="s">
        <v>320</v>
      </c>
    </row>
    <row r="100" spans="1:18" ht="140.25">
      <c r="A100" t="str">
        <f>HYPERLINK("https://www.onsemi.cn/PowerSolutions/product.do?id=NCP512","NCP512")</f>
        <v>NCP512</v>
      </c>
      <c r="B100" t="str">
        <f>HYPERLINK("https://www.onsemi.cn/pub/Collateral/NCP512-D.PDF","NCP512/D (132kB)")</f>
        <v>NCP512/D (132kB)</v>
      </c>
      <c r="C100" t="s">
        <v>515</v>
      </c>
      <c r="D100" s="2" t="s">
        <v>19</v>
      </c>
      <c r="E100" t="s">
        <v>166</v>
      </c>
      <c r="F100" s="2" t="s">
        <v>21</v>
      </c>
      <c r="G100" s="2" t="s">
        <v>22</v>
      </c>
      <c r="H100" s="2" t="s">
        <v>516</v>
      </c>
      <c r="I100" s="2" t="s">
        <v>51</v>
      </c>
      <c r="J100" s="2" t="s">
        <v>456</v>
      </c>
      <c r="K100" s="2" t="s">
        <v>162</v>
      </c>
      <c r="L100" s="2" t="s">
        <v>517</v>
      </c>
      <c r="M100" s="2" t="s">
        <v>58</v>
      </c>
      <c r="N100" s="2" t="s">
        <v>206</v>
      </c>
      <c r="O100" s="2" t="s">
        <v>504</v>
      </c>
      <c r="P100" s="2" t="s">
        <v>30</v>
      </c>
      <c r="Q100" s="2" t="s">
        <v>31</v>
      </c>
      <c r="R100" s="2" t="s">
        <v>518</v>
      </c>
    </row>
    <row r="101" spans="1:18" ht="25.5">
      <c r="A101" t="str">
        <f>HYPERLINK("https://www.onsemi.cn/PowerSolutions/product.do?id=NCP51460","NCP51460")</f>
        <v>NCP51460</v>
      </c>
      <c r="B101" t="str">
        <f>HYPERLINK("https://www.onsemi.cn/pub/Collateral/NCP51460-D.PDF","NCP51460/D (466kB)")</f>
        <v>NCP51460/D (466kB)</v>
      </c>
      <c r="C101" t="s">
        <v>519</v>
      </c>
      <c r="D101" s="2" t="s">
        <v>19</v>
      </c>
      <c r="E101" t="s">
        <v>166</v>
      </c>
      <c r="F101" s="2" t="s">
        <v>21</v>
      </c>
      <c r="G101" s="2" t="s">
        <v>22</v>
      </c>
      <c r="H101" s="2" t="s">
        <v>139</v>
      </c>
      <c r="I101" s="2" t="s">
        <v>520</v>
      </c>
      <c r="J101" s="2" t="s">
        <v>521</v>
      </c>
      <c r="K101" s="2" t="s">
        <v>207</v>
      </c>
      <c r="L101" s="2" t="s">
        <v>522</v>
      </c>
      <c r="M101" s="2" t="s">
        <v>50</v>
      </c>
      <c r="N101" s="2" t="s">
        <v>29</v>
      </c>
      <c r="O101" s="2" t="s">
        <v>392</v>
      </c>
      <c r="P101" s="2" t="s">
        <v>31</v>
      </c>
      <c r="Q101" s="2" t="s">
        <v>31</v>
      </c>
      <c r="R101" s="2" t="s">
        <v>523</v>
      </c>
    </row>
    <row r="102" spans="1:18" ht="51">
      <c r="A102" t="str">
        <f>HYPERLINK("https://www.onsemi.cn/PowerSolutions/product.do?id=NCP5500","NCP5500")</f>
        <v>NCP5500</v>
      </c>
      <c r="B102" t="str">
        <f>HYPERLINK("https://www.onsemi.cn/pub/Collateral/NCP5500-D.PDF","NCP5500/D (187kB)")</f>
        <v>NCP5500/D (187kB)</v>
      </c>
      <c r="C102" t="s">
        <v>524</v>
      </c>
      <c r="D102" s="2" t="s">
        <v>19</v>
      </c>
      <c r="E102" t="s">
        <v>166</v>
      </c>
      <c r="F102" s="2" t="s">
        <v>21</v>
      </c>
      <c r="G102" s="2" t="s">
        <v>22</v>
      </c>
      <c r="H102" s="2" t="s">
        <v>525</v>
      </c>
      <c r="I102" s="2" t="s">
        <v>48</v>
      </c>
      <c r="J102" s="2" t="s">
        <v>104</v>
      </c>
      <c r="K102" s="2" t="s">
        <v>392</v>
      </c>
      <c r="L102" s="2" t="s">
        <v>526</v>
      </c>
      <c r="M102" s="2" t="s">
        <v>90</v>
      </c>
      <c r="N102" s="2" t="s">
        <v>38</v>
      </c>
      <c r="O102" s="2" t="s">
        <v>213</v>
      </c>
      <c r="P102" s="2" t="s">
        <v>30</v>
      </c>
      <c r="Q102" s="2" t="s">
        <v>31</v>
      </c>
      <c r="R102" s="2" t="s">
        <v>527</v>
      </c>
    </row>
    <row r="103" spans="1:18" ht="38.25">
      <c r="A103" t="str">
        <f>HYPERLINK("https://www.onsemi.cn/PowerSolutions/product.do?id=NCP5501","NCP5501")</f>
        <v>NCP5501</v>
      </c>
      <c r="B103" t="str">
        <f>HYPERLINK("https://www.onsemi.cn/pub/Collateral/NCP5500-D.PDF","NCP5500/D (187kB)")</f>
        <v>NCP5500/D (187kB)</v>
      </c>
      <c r="C103" t="s">
        <v>528</v>
      </c>
      <c r="D103" s="2" t="s">
        <v>19</v>
      </c>
      <c r="E103" t="s">
        <v>166</v>
      </c>
      <c r="F103" s="2" t="s">
        <v>21</v>
      </c>
      <c r="G103" s="2" t="s">
        <v>22</v>
      </c>
      <c r="H103" s="2" t="s">
        <v>529</v>
      </c>
      <c r="I103" s="2" t="s">
        <v>48</v>
      </c>
      <c r="J103" s="2" t="s">
        <v>104</v>
      </c>
      <c r="K103" s="2" t="s">
        <v>392</v>
      </c>
      <c r="L103" s="2" t="s">
        <v>530</v>
      </c>
      <c r="M103" s="2" t="s">
        <v>36</v>
      </c>
      <c r="N103" s="2" t="s">
        <v>38</v>
      </c>
      <c r="O103" s="2" t="s">
        <v>213</v>
      </c>
      <c r="P103" s="2" t="s">
        <v>31</v>
      </c>
      <c r="Q103" s="2" t="s">
        <v>31</v>
      </c>
      <c r="R103" s="2" t="s">
        <v>531</v>
      </c>
    </row>
    <row r="104" spans="1:18" ht="25.5">
      <c r="A104" t="str">
        <f>HYPERLINK("https://www.onsemi.cn/PowerSolutions/product.do?id=NCP5504","NCP5504")</f>
        <v>NCP5504</v>
      </c>
      <c r="B104" t="str">
        <f>HYPERLINK("https://www.onsemi.cn/pub/Collateral/NCP5504-D.PDF","NCP5504/D (129kB)")</f>
        <v>NCP5504/D (129kB)</v>
      </c>
      <c r="C104" t="s">
        <v>532</v>
      </c>
      <c r="D104" s="2" t="s">
        <v>19</v>
      </c>
      <c r="E104" t="s">
        <v>166</v>
      </c>
      <c r="F104" s="2" t="s">
        <v>128</v>
      </c>
      <c r="G104" s="2" t="s">
        <v>22</v>
      </c>
      <c r="H104" s="2" t="s">
        <v>181</v>
      </c>
      <c r="I104" s="2" t="s">
        <v>72</v>
      </c>
      <c r="J104" s="2" t="s">
        <v>533</v>
      </c>
      <c r="K104" s="2" t="s">
        <v>392</v>
      </c>
      <c r="L104" s="2" t="s">
        <v>72</v>
      </c>
      <c r="M104" s="2" t="s">
        <v>534</v>
      </c>
      <c r="N104" s="2" t="s">
        <v>44</v>
      </c>
      <c r="O104" s="2" t="s">
        <v>221</v>
      </c>
      <c r="P104" s="2" t="s">
        <v>31</v>
      </c>
      <c r="Q104" s="2" t="s">
        <v>31</v>
      </c>
      <c r="R104" s="2" t="s">
        <v>535</v>
      </c>
    </row>
    <row r="105" spans="1:18" ht="140.25">
      <c r="A105" t="str">
        <f>HYPERLINK("https://www.onsemi.cn/PowerSolutions/product.do?id=NCP551","NCP551")</f>
        <v>NCP551</v>
      </c>
      <c r="B105" t="str">
        <f>HYPERLINK("https://www.onsemi.cn/pub/Collateral/NCP551-D.PDF","NCP551/D (159kB)")</f>
        <v>NCP551/D (159kB)</v>
      </c>
      <c r="C105" t="s">
        <v>536</v>
      </c>
      <c r="D105" s="2" t="s">
        <v>19</v>
      </c>
      <c r="E105" t="s">
        <v>166</v>
      </c>
      <c r="F105" s="2" t="s">
        <v>21</v>
      </c>
      <c r="G105" s="2" t="s">
        <v>22</v>
      </c>
      <c r="H105" s="2" t="s">
        <v>537</v>
      </c>
      <c r="I105" s="2" t="s">
        <v>24</v>
      </c>
      <c r="J105" s="2" t="s">
        <v>25</v>
      </c>
      <c r="K105" s="2" t="s">
        <v>211</v>
      </c>
      <c r="L105" s="2" t="s">
        <v>538</v>
      </c>
      <c r="M105" s="2" t="s">
        <v>115</v>
      </c>
      <c r="N105" t="s">
        <v>156</v>
      </c>
      <c r="O105" t="s">
        <v>156</v>
      </c>
      <c r="P105" s="2" t="s">
        <v>30</v>
      </c>
      <c r="Q105" s="2" t="s">
        <v>31</v>
      </c>
      <c r="R105" s="2" t="s">
        <v>320</v>
      </c>
    </row>
    <row r="106" spans="1:18" ht="102">
      <c r="A106" t="str">
        <f>HYPERLINK("https://www.onsemi.cn/PowerSolutions/product.do?id=NCP553","NCP553")</f>
        <v>NCP553</v>
      </c>
      <c r="B106" t="str">
        <f>HYPERLINK("https://www.onsemi.cn/pub/Collateral/NCP553-D.PDF","NCP553/D (128kB)")</f>
        <v>NCP553/D (128kB)</v>
      </c>
      <c r="C106" t="s">
        <v>345</v>
      </c>
      <c r="D106" s="2" t="s">
        <v>19</v>
      </c>
      <c r="E106" t="s">
        <v>166</v>
      </c>
      <c r="F106" s="2" t="s">
        <v>21</v>
      </c>
      <c r="G106" s="2" t="s">
        <v>22</v>
      </c>
      <c r="H106" s="2" t="s">
        <v>512</v>
      </c>
      <c r="I106" s="2" t="s">
        <v>51</v>
      </c>
      <c r="J106" s="2" t="s">
        <v>139</v>
      </c>
      <c r="K106" s="2" t="s">
        <v>211</v>
      </c>
      <c r="L106" s="2" t="s">
        <v>57</v>
      </c>
      <c r="M106" s="2" t="s">
        <v>539</v>
      </c>
      <c r="N106" t="s">
        <v>156</v>
      </c>
      <c r="O106" s="2" t="s">
        <v>221</v>
      </c>
      <c r="P106" s="2" t="s">
        <v>31</v>
      </c>
      <c r="Q106" s="2" t="s">
        <v>31</v>
      </c>
      <c r="R106" s="2" t="s">
        <v>484</v>
      </c>
    </row>
    <row r="107" spans="1:18" ht="127.5">
      <c r="A107" t="str">
        <f>HYPERLINK("https://www.onsemi.cn/PowerSolutions/product.do?id=NCP562","NCP562")</f>
        <v>NCP562</v>
      </c>
      <c r="B107" t="str">
        <f>HYPERLINK("https://www.onsemi.cn/pub/Collateral/NCP562-D.PDF","NCP562/D (135kB)")</f>
        <v>NCP562/D (135kB)</v>
      </c>
      <c r="C107" t="s">
        <v>345</v>
      </c>
      <c r="D107" s="2" t="s">
        <v>230</v>
      </c>
      <c r="E107" t="s">
        <v>166</v>
      </c>
      <c r="F107" s="2" t="s">
        <v>21</v>
      </c>
      <c r="G107" s="2" t="s">
        <v>22</v>
      </c>
      <c r="H107" s="2" t="s">
        <v>540</v>
      </c>
      <c r="I107" s="2" t="s">
        <v>51</v>
      </c>
      <c r="J107" s="2" t="s">
        <v>174</v>
      </c>
      <c r="K107" s="2" t="s">
        <v>162</v>
      </c>
      <c r="L107" s="2" t="s">
        <v>541</v>
      </c>
      <c r="M107" s="2" t="s">
        <v>542</v>
      </c>
      <c r="N107" t="s">
        <v>156</v>
      </c>
      <c r="O107" s="2" t="s">
        <v>543</v>
      </c>
      <c r="P107" s="2" t="s">
        <v>30</v>
      </c>
      <c r="Q107" s="2" t="s">
        <v>31</v>
      </c>
      <c r="R107" s="2" t="s">
        <v>484</v>
      </c>
    </row>
    <row r="108" spans="1:18" ht="102">
      <c r="A108" t="str">
        <f>HYPERLINK("https://www.onsemi.cn/PowerSolutions/product.do?id=NCP563","NCP563")</f>
        <v>NCP563</v>
      </c>
      <c r="B108" t="str">
        <f>HYPERLINK("https://www.onsemi.cn/pub/Collateral/NCP562-D.PDF","NCP562/D (135kB)")</f>
        <v>NCP562/D (135kB)</v>
      </c>
      <c r="C108" t="s">
        <v>345</v>
      </c>
      <c r="D108" s="2" t="s">
        <v>230</v>
      </c>
      <c r="E108" t="s">
        <v>166</v>
      </c>
      <c r="F108" s="2" t="s">
        <v>21</v>
      </c>
      <c r="G108" s="2" t="s">
        <v>22</v>
      </c>
      <c r="H108" s="2" t="s">
        <v>512</v>
      </c>
      <c r="I108" s="2" t="s">
        <v>51</v>
      </c>
      <c r="J108" s="2" t="s">
        <v>174</v>
      </c>
      <c r="K108" s="2" t="s">
        <v>162</v>
      </c>
      <c r="L108" s="2" t="s">
        <v>541</v>
      </c>
      <c r="M108" s="2" t="s">
        <v>542</v>
      </c>
      <c r="N108" t="s">
        <v>156</v>
      </c>
      <c r="O108" s="2" t="s">
        <v>543</v>
      </c>
      <c r="P108" s="2" t="s">
        <v>31</v>
      </c>
      <c r="Q108" s="2" t="s">
        <v>31</v>
      </c>
      <c r="R108" s="2" t="s">
        <v>484</v>
      </c>
    </row>
    <row r="109" spans="1:18" ht="76.5">
      <c r="A109" t="str">
        <f>HYPERLINK("https://www.onsemi.cn/PowerSolutions/product.do?id=NCP565","NCP565")</f>
        <v>NCP565</v>
      </c>
      <c r="B109" t="str">
        <f>HYPERLINK("https://www.onsemi.cn/pub/Collateral/NCP565-D.PDF","NCP565/D (191kB)")</f>
        <v>NCP565/D (191kB)</v>
      </c>
      <c r="C109" t="s">
        <v>544</v>
      </c>
      <c r="D109" s="2" t="s">
        <v>19</v>
      </c>
      <c r="E109" t="s">
        <v>166</v>
      </c>
      <c r="F109" s="2" t="s">
        <v>21</v>
      </c>
      <c r="G109" s="2" t="s">
        <v>22</v>
      </c>
      <c r="H109" s="2" t="s">
        <v>545</v>
      </c>
      <c r="I109" s="2" t="s">
        <v>121</v>
      </c>
      <c r="J109" s="2" t="s">
        <v>104</v>
      </c>
      <c r="K109" s="2" t="s">
        <v>92</v>
      </c>
      <c r="L109" s="2" t="s">
        <v>522</v>
      </c>
      <c r="M109" s="2" t="s">
        <v>121</v>
      </c>
      <c r="N109" s="2" t="s">
        <v>38</v>
      </c>
      <c r="O109" s="2" t="s">
        <v>546</v>
      </c>
      <c r="P109" s="2" t="s">
        <v>31</v>
      </c>
      <c r="Q109" s="2" t="s">
        <v>31</v>
      </c>
      <c r="R109" s="2" t="s">
        <v>547</v>
      </c>
    </row>
    <row r="110" spans="1:18" ht="38.25">
      <c r="A110" t="str">
        <f>HYPERLINK("https://www.onsemi.cn/PowerSolutions/product.do?id=NCP566","NCP566")</f>
        <v>NCP566</v>
      </c>
      <c r="B110" t="str">
        <f>HYPERLINK("https://www.onsemi.cn/pub/Collateral/NCP566-D.PDF","NCP566/D (159kB)")</f>
        <v>NCP566/D (159kB)</v>
      </c>
      <c r="C110" t="s">
        <v>548</v>
      </c>
      <c r="D110" s="2" t="s">
        <v>19</v>
      </c>
      <c r="E110" t="s">
        <v>166</v>
      </c>
      <c r="F110" s="2" t="s">
        <v>21</v>
      </c>
      <c r="G110" s="2" t="s">
        <v>22</v>
      </c>
      <c r="H110" s="2" t="s">
        <v>549</v>
      </c>
      <c r="I110" s="2" t="s">
        <v>121</v>
      </c>
      <c r="J110" s="2" t="s">
        <v>104</v>
      </c>
      <c r="K110" s="2" t="s">
        <v>92</v>
      </c>
      <c r="L110" s="2" t="s">
        <v>522</v>
      </c>
      <c r="M110" s="2" t="s">
        <v>121</v>
      </c>
      <c r="N110" s="2" t="s">
        <v>91</v>
      </c>
      <c r="O110" s="2" t="s">
        <v>550</v>
      </c>
      <c r="P110" s="2" t="s">
        <v>31</v>
      </c>
      <c r="Q110" s="2" t="s">
        <v>31</v>
      </c>
      <c r="R110" t="s">
        <v>156</v>
      </c>
    </row>
    <row r="111" spans="1:18" ht="102">
      <c r="A111" t="str">
        <f>HYPERLINK("https://www.onsemi.cn/PowerSolutions/product.do?id=NCP5661","NCP5661")</f>
        <v>NCP5661</v>
      </c>
      <c r="B111" t="str">
        <f>HYPERLINK("https://www.onsemi.cn/pub/Collateral/NCP5661-D.PDF","NCP5661/D (169kB)")</f>
        <v>NCP5661/D (169kB)</v>
      </c>
      <c r="C111" t="s">
        <v>551</v>
      </c>
      <c r="D111" s="2" t="s">
        <v>230</v>
      </c>
      <c r="E111" t="s">
        <v>166</v>
      </c>
      <c r="F111" s="2" t="s">
        <v>21</v>
      </c>
      <c r="G111" s="2" t="s">
        <v>22</v>
      </c>
      <c r="H111" s="2" t="s">
        <v>552</v>
      </c>
      <c r="I111" s="2" t="s">
        <v>63</v>
      </c>
      <c r="J111" s="2" t="s">
        <v>300</v>
      </c>
      <c r="K111" s="2" t="s">
        <v>92</v>
      </c>
      <c r="L111" s="2" t="s">
        <v>63</v>
      </c>
      <c r="M111" s="2" t="s">
        <v>161</v>
      </c>
      <c r="N111" s="2" t="s">
        <v>301</v>
      </c>
      <c r="O111" s="2" t="s">
        <v>195</v>
      </c>
      <c r="P111" s="2" t="s">
        <v>30</v>
      </c>
      <c r="Q111" s="2" t="s">
        <v>223</v>
      </c>
      <c r="R111" s="2" t="s">
        <v>553</v>
      </c>
    </row>
    <row r="112" spans="1:18" ht="102">
      <c r="A112" t="str">
        <f>HYPERLINK("https://www.onsemi.cn/PowerSolutions/product.do?id=NCP5662","NCP5662")</f>
        <v>NCP5662</v>
      </c>
      <c r="B112" t="str">
        <f>HYPERLINK("https://www.onsemi.cn/pub/Collateral/NCP5662-D.PDF","NCP5662/D (649kB)")</f>
        <v>NCP5662/D (649kB)</v>
      </c>
      <c r="C112" t="s">
        <v>554</v>
      </c>
      <c r="D112" s="2" t="s">
        <v>230</v>
      </c>
      <c r="E112" t="s">
        <v>166</v>
      </c>
      <c r="F112" s="2" t="s">
        <v>21</v>
      </c>
      <c r="G112" s="2" t="s">
        <v>22</v>
      </c>
      <c r="H112" s="2" t="s">
        <v>552</v>
      </c>
      <c r="I112" s="2" t="s">
        <v>300</v>
      </c>
      <c r="J112" s="2" t="s">
        <v>300</v>
      </c>
      <c r="K112" s="2" t="s">
        <v>92</v>
      </c>
      <c r="L112" s="2" t="s">
        <v>63</v>
      </c>
      <c r="M112" s="2" t="s">
        <v>161</v>
      </c>
      <c r="N112" s="2" t="s">
        <v>301</v>
      </c>
      <c r="O112" s="2" t="s">
        <v>195</v>
      </c>
      <c r="P112" s="2" t="s">
        <v>30</v>
      </c>
      <c r="Q112" s="2" t="s">
        <v>223</v>
      </c>
      <c r="R112" s="2" t="s">
        <v>555</v>
      </c>
    </row>
    <row r="113" spans="1:18" ht="51">
      <c r="A113" t="str">
        <f>HYPERLINK("https://www.onsemi.cn/PowerSolutions/product.do?id=NCP5663","NCP5663")</f>
        <v>NCP5663</v>
      </c>
      <c r="B113" t="str">
        <f>HYPERLINK("https://www.onsemi.cn/pub/Collateral/NCP5663-D.PDF","NCP5663/D (400kB)")</f>
        <v>NCP5663/D (400kB)</v>
      </c>
      <c r="C113" t="s">
        <v>556</v>
      </c>
      <c r="D113" s="2" t="s">
        <v>230</v>
      </c>
      <c r="E113" t="s">
        <v>166</v>
      </c>
      <c r="F113" s="2" t="s">
        <v>21</v>
      </c>
      <c r="G113" s="2" t="s">
        <v>22</v>
      </c>
      <c r="H113" s="2" t="s">
        <v>557</v>
      </c>
      <c r="I113" s="2" t="s">
        <v>159</v>
      </c>
      <c r="J113" s="2" t="s">
        <v>300</v>
      </c>
      <c r="K113" s="2" t="s">
        <v>92</v>
      </c>
      <c r="L113" s="2" t="s">
        <v>63</v>
      </c>
      <c r="M113" s="2" t="s">
        <v>161</v>
      </c>
      <c r="N113" s="2" t="s">
        <v>301</v>
      </c>
      <c r="O113" s="2" t="s">
        <v>546</v>
      </c>
      <c r="P113" s="2" t="s">
        <v>30</v>
      </c>
      <c r="Q113" s="2" t="s">
        <v>223</v>
      </c>
      <c r="R113" s="2" t="s">
        <v>558</v>
      </c>
    </row>
    <row r="114" spans="1:18" ht="51">
      <c r="A114" t="str">
        <f>HYPERLINK("https://www.onsemi.cn/PowerSolutions/product.do?id=NCP571","NCP571")</f>
        <v>NCP571</v>
      </c>
      <c r="B114" t="str">
        <f>HYPERLINK("https://www.onsemi.cn/pub/Collateral/NCP571-D.PDF","NCP571/D (1109kB)")</f>
        <v>NCP571/D (1109kB)</v>
      </c>
      <c r="C114" t="s">
        <v>559</v>
      </c>
      <c r="D114" s="2" t="s">
        <v>230</v>
      </c>
      <c r="E114" t="s">
        <v>166</v>
      </c>
      <c r="F114" s="2" t="s">
        <v>21</v>
      </c>
      <c r="G114" s="2" t="s">
        <v>22</v>
      </c>
      <c r="H114" s="2" t="s">
        <v>560</v>
      </c>
      <c r="I114" s="2" t="s">
        <v>24</v>
      </c>
      <c r="J114" s="2" t="s">
        <v>25</v>
      </c>
      <c r="K114" s="2" t="s">
        <v>211</v>
      </c>
      <c r="L114" s="2" t="s">
        <v>561</v>
      </c>
      <c r="M114" s="2" t="s">
        <v>115</v>
      </c>
      <c r="N114" t="s">
        <v>156</v>
      </c>
      <c r="O114" t="s">
        <v>156</v>
      </c>
      <c r="P114" s="2" t="s">
        <v>30</v>
      </c>
      <c r="Q114" s="2" t="s">
        <v>31</v>
      </c>
      <c r="R114" s="2" t="s">
        <v>499</v>
      </c>
    </row>
    <row r="115" spans="1:18" ht="51">
      <c r="A115" t="str">
        <f>HYPERLINK("https://www.onsemi.cn/PowerSolutions/product.do?id=NCP57152","NCP57152")</f>
        <v>NCP57152</v>
      </c>
      <c r="B115" t="str">
        <f>HYPERLINK("https://www.onsemi.cn/pub/Collateral/NCP57152-D.PDF","NCP57152/D (305.0kB)")</f>
        <v>NCP57152/D (305.0kB)</v>
      </c>
      <c r="C115" t="s">
        <v>562</v>
      </c>
      <c r="D115" s="2" t="s">
        <v>230</v>
      </c>
      <c r="E115" t="s">
        <v>166</v>
      </c>
      <c r="F115" s="2" t="s">
        <v>21</v>
      </c>
      <c r="G115" s="2" t="s">
        <v>22</v>
      </c>
      <c r="H115" s="2" t="s">
        <v>167</v>
      </c>
      <c r="I115" s="2" t="s">
        <v>121</v>
      </c>
      <c r="J115" s="2" t="s">
        <v>188</v>
      </c>
      <c r="K115" s="2" t="s">
        <v>392</v>
      </c>
      <c r="L115" s="2" t="s">
        <v>563</v>
      </c>
      <c r="M115" s="2" t="s">
        <v>59</v>
      </c>
      <c r="N115" s="2" t="s">
        <v>301</v>
      </c>
      <c r="O115" s="2" t="s">
        <v>302</v>
      </c>
      <c r="P115" s="2" t="s">
        <v>30</v>
      </c>
      <c r="Q115" s="2" t="s">
        <v>223</v>
      </c>
      <c r="R115" s="2" t="s">
        <v>555</v>
      </c>
    </row>
    <row r="116" spans="1:18" ht="51">
      <c r="A116" t="str">
        <f>HYPERLINK("https://www.onsemi.cn/PowerSolutions/product.do?id=NCP57302","NCP57302")</f>
        <v>NCP57302</v>
      </c>
      <c r="B116" t="str">
        <f>HYPERLINK("https://www.onsemi.cn/pub/Collateral/NCP57302-D.PDF","NCP57302/D (601.0kB)")</f>
        <v>NCP57302/D (601.0kB)</v>
      </c>
      <c r="C116" t="s">
        <v>564</v>
      </c>
      <c r="D116" s="2" t="s">
        <v>230</v>
      </c>
      <c r="E116" t="s">
        <v>166</v>
      </c>
      <c r="F116" s="2" t="s">
        <v>21</v>
      </c>
      <c r="G116" s="2" t="s">
        <v>22</v>
      </c>
      <c r="H116" s="2" t="s">
        <v>167</v>
      </c>
      <c r="I116" s="2" t="s">
        <v>159</v>
      </c>
      <c r="J116" s="2" t="s">
        <v>188</v>
      </c>
      <c r="K116" s="2" t="s">
        <v>392</v>
      </c>
      <c r="L116" s="2" t="s">
        <v>36</v>
      </c>
      <c r="M116" s="2" t="s">
        <v>44</v>
      </c>
      <c r="N116" s="2" t="s">
        <v>29</v>
      </c>
      <c r="O116" s="2" t="s">
        <v>302</v>
      </c>
      <c r="P116" s="2" t="s">
        <v>30</v>
      </c>
      <c r="Q116" s="2" t="s">
        <v>31</v>
      </c>
      <c r="R116" s="2" t="s">
        <v>558</v>
      </c>
    </row>
    <row r="117" spans="1:18" ht="25.5">
      <c r="A117" t="str">
        <f>HYPERLINK("https://www.onsemi.cn/PowerSolutions/product.do?id=NCP58300","NCP58300")</f>
        <v>NCP58300</v>
      </c>
      <c r="B117" t="str">
        <f>HYPERLINK("https://www.onsemi.cn/pub/Collateral/NCP58300-D.PDF","NCP58300/D (146.0kB)")</f>
        <v>NCP58300/D (146.0kB)</v>
      </c>
      <c r="C117" t="s">
        <v>565</v>
      </c>
      <c r="D117" s="2" t="s">
        <v>19</v>
      </c>
      <c r="E117" t="s">
        <v>166</v>
      </c>
      <c r="F117" s="2" t="s">
        <v>21</v>
      </c>
      <c r="G117" s="2" t="s">
        <v>22</v>
      </c>
      <c r="H117" s="2" t="s">
        <v>167</v>
      </c>
      <c r="I117" s="2" t="s">
        <v>159</v>
      </c>
      <c r="J117" s="2" t="s">
        <v>73</v>
      </c>
      <c r="K117" s="2" t="s">
        <v>392</v>
      </c>
      <c r="L117" s="2" t="s">
        <v>534</v>
      </c>
      <c r="M117" s="2" t="s">
        <v>206</v>
      </c>
      <c r="N117" t="s">
        <v>156</v>
      </c>
      <c r="O117" s="2" t="s">
        <v>566</v>
      </c>
      <c r="P117" s="2" t="s">
        <v>30</v>
      </c>
      <c r="Q117" s="2" t="s">
        <v>31</v>
      </c>
      <c r="R117" s="2" t="s">
        <v>558</v>
      </c>
    </row>
    <row r="118" spans="1:18" ht="89.25">
      <c r="A118" t="str">
        <f>HYPERLINK("https://www.onsemi.cn/PowerSolutions/product.do?id=NCP59150","NCP59150")</f>
        <v>NCP59150</v>
      </c>
      <c r="B118" t="str">
        <f>HYPERLINK("https://www.onsemi.cn/pub/Collateral/NCP59150-D.PDF","NCP59150/D (328.0kB)")</f>
        <v>NCP59150/D (328.0kB)</v>
      </c>
      <c r="C118" t="s">
        <v>562</v>
      </c>
      <c r="D118" s="2" t="s">
        <v>230</v>
      </c>
      <c r="E118" t="s">
        <v>166</v>
      </c>
      <c r="F118" s="2" t="s">
        <v>21</v>
      </c>
      <c r="G118" s="2" t="s">
        <v>22</v>
      </c>
      <c r="H118" s="2" t="s">
        <v>567</v>
      </c>
      <c r="I118" s="2" t="s">
        <v>121</v>
      </c>
      <c r="J118" s="2" t="s">
        <v>174</v>
      </c>
      <c r="K118" s="2" t="s">
        <v>392</v>
      </c>
      <c r="L118" s="2" t="s">
        <v>36</v>
      </c>
      <c r="M118" s="2" t="s">
        <v>59</v>
      </c>
      <c r="N118" s="2" t="s">
        <v>176</v>
      </c>
      <c r="O118" s="2" t="s">
        <v>302</v>
      </c>
      <c r="P118" s="2" t="s">
        <v>30</v>
      </c>
      <c r="Q118" s="2" t="s">
        <v>223</v>
      </c>
      <c r="R118" s="2" t="s">
        <v>555</v>
      </c>
    </row>
    <row r="119" spans="1:18" ht="76.5">
      <c r="A119" t="str">
        <f>HYPERLINK("https://www.onsemi.cn/PowerSolutions/product.do?id=NCP59300","NCP59300")</f>
        <v>NCP59300</v>
      </c>
      <c r="B119" t="str">
        <f>HYPERLINK("https://www.onsemi.cn/pub/Collateral/NCP59300-D.PDF","NCP59300/D (616.0kB)")</f>
        <v>NCP59300/D (616.0kB)</v>
      </c>
      <c r="C119" t="s">
        <v>568</v>
      </c>
      <c r="D119" s="2" t="s">
        <v>230</v>
      </c>
      <c r="E119" t="s">
        <v>166</v>
      </c>
      <c r="F119" s="2" t="s">
        <v>21</v>
      </c>
      <c r="G119" s="2" t="s">
        <v>22</v>
      </c>
      <c r="H119" s="2" t="s">
        <v>569</v>
      </c>
      <c r="I119" s="2" t="s">
        <v>159</v>
      </c>
      <c r="J119" s="2" t="s">
        <v>174</v>
      </c>
      <c r="K119" s="2" t="s">
        <v>392</v>
      </c>
      <c r="L119" s="2" t="s">
        <v>36</v>
      </c>
      <c r="M119" s="2" t="s">
        <v>44</v>
      </c>
      <c r="N119" s="2" t="s">
        <v>29</v>
      </c>
      <c r="O119" s="2" t="s">
        <v>302</v>
      </c>
      <c r="P119" s="2" t="s">
        <v>30</v>
      </c>
      <c r="Q119" s="2" t="s">
        <v>30</v>
      </c>
      <c r="R119" s="2" t="s">
        <v>558</v>
      </c>
    </row>
    <row r="120" spans="1:18" ht="51">
      <c r="A120" t="str">
        <f>HYPERLINK("https://www.onsemi.cn/PowerSolutions/product.do?id=NCP59302","NCP59302")</f>
        <v>NCP59302</v>
      </c>
      <c r="B120" t="str">
        <f>HYPERLINK("https://www.onsemi.cn/pub/Collateral/NCP59302-D.PDF","NCP59302/D (600.0kB)")</f>
        <v>NCP59302/D (600.0kB)</v>
      </c>
      <c r="C120" t="s">
        <v>568</v>
      </c>
      <c r="D120" s="2" t="s">
        <v>230</v>
      </c>
      <c r="E120" t="s">
        <v>166</v>
      </c>
      <c r="F120" s="2" t="s">
        <v>21</v>
      </c>
      <c r="G120" s="2" t="s">
        <v>22</v>
      </c>
      <c r="H120" s="2" t="s">
        <v>167</v>
      </c>
      <c r="I120" s="2" t="s">
        <v>159</v>
      </c>
      <c r="J120" s="2" t="s">
        <v>174</v>
      </c>
      <c r="K120" s="2" t="s">
        <v>392</v>
      </c>
      <c r="L120" s="2" t="s">
        <v>36</v>
      </c>
      <c r="M120" s="2" t="s">
        <v>44</v>
      </c>
      <c r="N120" s="2" t="s">
        <v>29</v>
      </c>
      <c r="O120" s="2" t="s">
        <v>302</v>
      </c>
      <c r="P120" s="2" t="s">
        <v>30</v>
      </c>
      <c r="Q120" s="2" t="s">
        <v>31</v>
      </c>
      <c r="R120" s="2" t="s">
        <v>558</v>
      </c>
    </row>
    <row r="121" spans="1:18" ht="25.5">
      <c r="A121" t="str">
        <f>HYPERLINK("https://www.onsemi.cn/PowerSolutions/product.do?id=NCP59744","NCP59744")</f>
        <v>NCP59744</v>
      </c>
      <c r="B121" t="str">
        <f>HYPERLINK("https://www.onsemi.cn/pub/Collateral/NCP59744-D.PDF","NCP59744/D (262kB)")</f>
        <v>NCP59744/D (262kB)</v>
      </c>
      <c r="C121" t="s">
        <v>570</v>
      </c>
      <c r="D121" s="2" t="s">
        <v>19</v>
      </c>
      <c r="E121" t="s">
        <v>166</v>
      </c>
      <c r="F121" s="2" t="s">
        <v>21</v>
      </c>
      <c r="G121" s="2" t="s">
        <v>22</v>
      </c>
      <c r="H121" s="2" t="s">
        <v>167</v>
      </c>
      <c r="I121" s="2" t="s">
        <v>159</v>
      </c>
      <c r="J121" s="2" t="s">
        <v>49</v>
      </c>
      <c r="K121" s="2" t="s">
        <v>26</v>
      </c>
      <c r="L121" s="2" t="s">
        <v>571</v>
      </c>
      <c r="M121" s="2" t="s">
        <v>161</v>
      </c>
      <c r="N121" s="2" t="s">
        <v>52</v>
      </c>
      <c r="O121" s="2" t="s">
        <v>392</v>
      </c>
      <c r="P121" s="2" t="s">
        <v>30</v>
      </c>
      <c r="Q121" s="2" t="s">
        <v>30</v>
      </c>
      <c r="R121" s="2" t="s">
        <v>572</v>
      </c>
    </row>
    <row r="122" spans="1:18" ht="25.5">
      <c r="A122" t="str">
        <f>HYPERLINK("https://www.onsemi.cn/PowerSolutions/product.do?id=NCP59748","NCP59748")</f>
        <v>NCP59748</v>
      </c>
      <c r="B122" t="str">
        <f>HYPERLINK("https://www.onsemi.cn/pub/Collateral/NCP59748-D.PDF","NCP59748/D (317kB)")</f>
        <v>NCP59748/D (317kB)</v>
      </c>
      <c r="C122" t="s">
        <v>573</v>
      </c>
      <c r="D122" s="2" t="s">
        <v>19</v>
      </c>
      <c r="E122" t="s">
        <v>166</v>
      </c>
      <c r="F122" s="2" t="s">
        <v>21</v>
      </c>
      <c r="G122" s="2" t="s">
        <v>22</v>
      </c>
      <c r="H122" s="2" t="s">
        <v>167</v>
      </c>
      <c r="I122" s="2" t="s">
        <v>121</v>
      </c>
      <c r="J122" s="2" t="s">
        <v>49</v>
      </c>
      <c r="K122" s="2" t="s">
        <v>26</v>
      </c>
      <c r="L122" s="2" t="s">
        <v>123</v>
      </c>
      <c r="M122" s="2" t="s">
        <v>124</v>
      </c>
      <c r="N122" s="2" t="s">
        <v>38</v>
      </c>
      <c r="O122" s="2" t="s">
        <v>306</v>
      </c>
      <c r="P122" s="2" t="s">
        <v>30</v>
      </c>
      <c r="Q122" s="2" t="s">
        <v>30</v>
      </c>
      <c r="R122" s="2" t="s">
        <v>572</v>
      </c>
    </row>
    <row r="123" spans="1:18" ht="25.5">
      <c r="A123" t="str">
        <f>HYPERLINK("https://www.onsemi.cn/PowerSolutions/product.do?id=NCP59749","NCP59749")</f>
        <v>NCP59749</v>
      </c>
      <c r="B123" t="str">
        <f>HYPERLINK("https://www.onsemi.cn/pub/Collateral/NCP59749-D.PDF","NCP59749/D (244kB)")</f>
        <v>NCP59749/D (244kB)</v>
      </c>
      <c r="C123" t="s">
        <v>574</v>
      </c>
      <c r="D123" s="2" t="s">
        <v>19</v>
      </c>
      <c r="E123" t="s">
        <v>166</v>
      </c>
      <c r="F123" s="2" t="s">
        <v>21</v>
      </c>
      <c r="G123" s="2" t="s">
        <v>22</v>
      </c>
      <c r="H123" s="2" t="s">
        <v>167</v>
      </c>
      <c r="I123" s="2" t="s">
        <v>159</v>
      </c>
      <c r="J123" s="2" t="s">
        <v>49</v>
      </c>
      <c r="K123" s="2" t="s">
        <v>26</v>
      </c>
      <c r="L123" s="2" t="s">
        <v>112</v>
      </c>
      <c r="M123" s="2" t="s">
        <v>124</v>
      </c>
      <c r="N123" s="2" t="s">
        <v>38</v>
      </c>
      <c r="O123" s="2" t="s">
        <v>306</v>
      </c>
      <c r="P123" s="2" t="s">
        <v>30</v>
      </c>
      <c r="Q123" s="2" t="s">
        <v>30</v>
      </c>
      <c r="R123" s="2" t="s">
        <v>575</v>
      </c>
    </row>
    <row r="124" spans="1:18" ht="25.5">
      <c r="A124" t="str">
        <f>HYPERLINK("https://www.onsemi.cn/PowerSolutions/product.do?id=NCP59800","NCP59800")</f>
        <v>NCP59800</v>
      </c>
      <c r="B124" t="str">
        <f>HYPERLINK("https://www.onsemi.cn/pub/Collateral/NCP59800-D.PDF","NCP59800/D (142kB)")</f>
        <v>NCP59800/D (142kB)</v>
      </c>
      <c r="C124" t="s">
        <v>576</v>
      </c>
      <c r="D124" s="2" t="s">
        <v>19</v>
      </c>
      <c r="E124" t="s">
        <v>166</v>
      </c>
      <c r="F124" s="2" t="s">
        <v>21</v>
      </c>
      <c r="G124" s="2" t="s">
        <v>22</v>
      </c>
      <c r="H124" s="2" t="s">
        <v>167</v>
      </c>
      <c r="I124" s="2" t="s">
        <v>63</v>
      </c>
      <c r="J124" s="2" t="s">
        <v>96</v>
      </c>
      <c r="K124" s="2" t="s">
        <v>162</v>
      </c>
      <c r="L124" s="2" t="s">
        <v>193</v>
      </c>
      <c r="M124" s="2" t="s">
        <v>123</v>
      </c>
      <c r="N124" s="2" t="s">
        <v>577</v>
      </c>
      <c r="O124" s="2" t="s">
        <v>153</v>
      </c>
      <c r="P124" s="2" t="s">
        <v>30</v>
      </c>
      <c r="Q124" s="2" t="s">
        <v>31</v>
      </c>
      <c r="R124" s="2" t="s">
        <v>578</v>
      </c>
    </row>
    <row r="125" spans="1:18" ht="127.5">
      <c r="A125" t="str">
        <f>HYPERLINK("https://www.onsemi.cn/PowerSolutions/product.do?id=NCP600","NCP600")</f>
        <v>NCP600</v>
      </c>
      <c r="B125" t="str">
        <f>HYPERLINK("https://www.onsemi.cn/pub/Collateral/NCP600-D.PDF","NCP600/D (177kB)")</f>
        <v>NCP600/D (177kB)</v>
      </c>
      <c r="C125" t="s">
        <v>579</v>
      </c>
      <c r="D125" s="2" t="s">
        <v>19</v>
      </c>
      <c r="E125" t="s">
        <v>166</v>
      </c>
      <c r="F125" s="2" t="s">
        <v>21</v>
      </c>
      <c r="G125" s="2" t="s">
        <v>22</v>
      </c>
      <c r="H125" s="2" t="s">
        <v>580</v>
      </c>
      <c r="I125" s="2" t="s">
        <v>24</v>
      </c>
      <c r="J125" s="2" t="s">
        <v>188</v>
      </c>
      <c r="K125" s="2" t="s">
        <v>162</v>
      </c>
      <c r="L125" s="2" t="s">
        <v>581</v>
      </c>
      <c r="M125" s="2" t="s">
        <v>582</v>
      </c>
      <c r="N125" s="2" t="s">
        <v>217</v>
      </c>
      <c r="O125" s="2" t="s">
        <v>206</v>
      </c>
      <c r="P125" s="2" t="s">
        <v>30</v>
      </c>
      <c r="Q125" s="2" t="s">
        <v>31</v>
      </c>
      <c r="R125" s="2" t="s">
        <v>499</v>
      </c>
    </row>
    <row r="126" spans="1:18" ht="127.5">
      <c r="A126" t="str">
        <f>HYPERLINK("https://www.onsemi.cn/PowerSolutions/product.do?id=NCP603","NCP603")</f>
        <v>NCP603</v>
      </c>
      <c r="B126" t="str">
        <f>HYPERLINK("https://www.onsemi.cn/pub/Collateral/NCP603-D.PDF","NCP603/D (166kB)")</f>
        <v>NCP603/D (166kB)</v>
      </c>
      <c r="C126" t="s">
        <v>583</v>
      </c>
      <c r="D126" s="2" t="s">
        <v>19</v>
      </c>
      <c r="E126" t="s">
        <v>166</v>
      </c>
      <c r="F126" s="2" t="s">
        <v>21</v>
      </c>
      <c r="G126" s="2" t="s">
        <v>22</v>
      </c>
      <c r="H126" s="2" t="s">
        <v>580</v>
      </c>
      <c r="I126" s="2" t="s">
        <v>36</v>
      </c>
      <c r="J126" s="2" t="s">
        <v>188</v>
      </c>
      <c r="K126" s="2" t="s">
        <v>290</v>
      </c>
      <c r="L126" s="2" t="s">
        <v>584</v>
      </c>
      <c r="M126" s="2" t="s">
        <v>585</v>
      </c>
      <c r="N126" s="2" t="s">
        <v>217</v>
      </c>
      <c r="O126" s="2" t="s">
        <v>206</v>
      </c>
      <c r="P126" s="2" t="s">
        <v>30</v>
      </c>
      <c r="Q126" s="2" t="s">
        <v>31</v>
      </c>
      <c r="R126" s="2" t="s">
        <v>320</v>
      </c>
    </row>
    <row r="127" spans="1:18" ht="102">
      <c r="A127" t="str">
        <f>HYPERLINK("https://www.onsemi.cn/PowerSolutions/product.do?id=NCP605","NCP605")</f>
        <v>NCP605</v>
      </c>
      <c r="B127" t="str">
        <f>HYPERLINK("https://www.onsemi.cn/pub/Collateral/NCP605-D.PDF","NCP605/D (148kB)")</f>
        <v>NCP605/D (148kB)</v>
      </c>
      <c r="C127" t="s">
        <v>586</v>
      </c>
      <c r="D127" s="2" t="s">
        <v>19</v>
      </c>
      <c r="E127" t="s">
        <v>166</v>
      </c>
      <c r="F127" s="2" t="s">
        <v>21</v>
      </c>
      <c r="G127" s="2" t="s">
        <v>22</v>
      </c>
      <c r="H127" s="2" t="s">
        <v>587</v>
      </c>
      <c r="I127" s="2" t="s">
        <v>48</v>
      </c>
      <c r="J127" s="2" t="s">
        <v>121</v>
      </c>
      <c r="K127" s="2" t="s">
        <v>162</v>
      </c>
      <c r="L127" s="2" t="s">
        <v>588</v>
      </c>
      <c r="M127" s="2" t="s">
        <v>585</v>
      </c>
      <c r="N127" s="2" t="s">
        <v>498</v>
      </c>
      <c r="O127" s="2" t="s">
        <v>206</v>
      </c>
      <c r="P127" s="2" t="s">
        <v>223</v>
      </c>
      <c r="Q127" s="2" t="s">
        <v>31</v>
      </c>
      <c r="R127" s="2" t="s">
        <v>589</v>
      </c>
    </row>
    <row r="128" spans="1:18" ht="127.5">
      <c r="A128" t="str">
        <f>HYPERLINK("https://www.onsemi.cn/PowerSolutions/product.do?id=NCP612","NCP612")</f>
        <v>NCP612</v>
      </c>
      <c r="B128" t="str">
        <f>HYPERLINK("https://www.onsemi.cn/pub/Collateral/NCP612-D.PDF","NCP612/D (134kB)")</f>
        <v>NCP612/D (134kB)</v>
      </c>
      <c r="C128" t="s">
        <v>590</v>
      </c>
      <c r="D128" s="2" t="s">
        <v>19</v>
      </c>
      <c r="E128" t="s">
        <v>166</v>
      </c>
      <c r="F128" s="2" t="s">
        <v>21</v>
      </c>
      <c r="G128" s="2" t="s">
        <v>22</v>
      </c>
      <c r="H128" s="2" t="s">
        <v>591</v>
      </c>
      <c r="I128" s="2" t="s">
        <v>220</v>
      </c>
      <c r="J128" s="2" t="s">
        <v>96</v>
      </c>
      <c r="K128" s="2" t="s">
        <v>162</v>
      </c>
      <c r="L128" s="2" t="s">
        <v>592</v>
      </c>
      <c r="M128" s="2" t="s">
        <v>58</v>
      </c>
      <c r="N128" t="s">
        <v>156</v>
      </c>
      <c r="O128" s="2" t="s">
        <v>543</v>
      </c>
      <c r="P128" s="2" t="s">
        <v>30</v>
      </c>
      <c r="Q128" s="2" t="s">
        <v>31</v>
      </c>
      <c r="R128" s="2" t="s">
        <v>518</v>
      </c>
    </row>
    <row r="129" spans="1:18" ht="76.5">
      <c r="A129" t="str">
        <f>HYPERLINK("https://www.onsemi.cn/PowerSolutions/product.do?id=NCP623","NCP623")</f>
        <v>NCP623</v>
      </c>
      <c r="B129" t="str">
        <f>HYPERLINK("https://www.onsemi.cn/pub/Collateral/NCP623-D.PDF","NCP623/D (201kB)")</f>
        <v>NCP623/D (201kB)</v>
      </c>
      <c r="C129" t="s">
        <v>593</v>
      </c>
      <c r="D129" s="2" t="s">
        <v>19</v>
      </c>
      <c r="E129" t="s">
        <v>166</v>
      </c>
      <c r="F129" s="2" t="s">
        <v>21</v>
      </c>
      <c r="G129" s="2" t="s">
        <v>22</v>
      </c>
      <c r="H129" s="2" t="s">
        <v>594</v>
      </c>
      <c r="I129" s="2" t="s">
        <v>24</v>
      </c>
      <c r="J129" s="2" t="s">
        <v>231</v>
      </c>
      <c r="K129" s="2" t="s">
        <v>211</v>
      </c>
      <c r="L129" s="2" t="s">
        <v>175</v>
      </c>
      <c r="M129" s="2" t="s">
        <v>595</v>
      </c>
      <c r="N129" s="2" t="s">
        <v>29</v>
      </c>
      <c r="O129" s="2" t="s">
        <v>596</v>
      </c>
      <c r="P129" s="2" t="s">
        <v>30</v>
      </c>
      <c r="Q129" s="2" t="s">
        <v>31</v>
      </c>
      <c r="R129" s="2" t="s">
        <v>589</v>
      </c>
    </row>
    <row r="130" spans="1:18" ht="25.5">
      <c r="A130" t="str">
        <f>HYPERLINK("https://www.onsemi.cn/PowerSolutions/product.do?id=NCP630","NCP630")</f>
        <v>NCP630</v>
      </c>
      <c r="B130" t="str">
        <f>HYPERLINK("https://www.onsemi.cn/pub/Collateral/NCP630-D.PDF","NCP630/D (186kB)")</f>
        <v>NCP630/D (186kB)</v>
      </c>
      <c r="C130" t="s">
        <v>597</v>
      </c>
      <c r="D130" s="2" t="s">
        <v>19</v>
      </c>
      <c r="E130" t="s">
        <v>166</v>
      </c>
      <c r="F130" s="2" t="s">
        <v>21</v>
      </c>
      <c r="G130" s="2" t="s">
        <v>22</v>
      </c>
      <c r="H130" s="2" t="s">
        <v>598</v>
      </c>
      <c r="I130" s="2" t="s">
        <v>159</v>
      </c>
      <c r="J130" s="2" t="s">
        <v>104</v>
      </c>
      <c r="K130" s="2" t="s">
        <v>211</v>
      </c>
      <c r="L130" s="2" t="s">
        <v>599</v>
      </c>
      <c r="M130" s="2" t="s">
        <v>165</v>
      </c>
      <c r="N130" s="2" t="s">
        <v>91</v>
      </c>
      <c r="O130" s="2" t="s">
        <v>600</v>
      </c>
      <c r="P130" s="2" t="s">
        <v>30</v>
      </c>
      <c r="Q130" s="2" t="s">
        <v>31</v>
      </c>
      <c r="R130" s="2" t="s">
        <v>558</v>
      </c>
    </row>
    <row r="131" spans="1:18" ht="102">
      <c r="A131" t="str">
        <f>HYPERLINK("https://www.onsemi.cn/PowerSolutions/product.do?id=NCP662","NCP662")</f>
        <v>NCP662</v>
      </c>
      <c r="B131" t="str">
        <f>HYPERLINK("https://www.onsemi.cn/pub/Collateral/NCP662-D.PDF","NCP662/D (134kB)")</f>
        <v>NCP662/D (134kB)</v>
      </c>
      <c r="C131" t="s">
        <v>601</v>
      </c>
      <c r="D131" s="2" t="s">
        <v>19</v>
      </c>
      <c r="E131" t="s">
        <v>166</v>
      </c>
      <c r="F131" s="2" t="s">
        <v>21</v>
      </c>
      <c r="G131" s="2" t="s">
        <v>22</v>
      </c>
      <c r="H131" s="2" t="s">
        <v>512</v>
      </c>
      <c r="I131" s="2" t="s">
        <v>220</v>
      </c>
      <c r="J131" s="2" t="s">
        <v>104</v>
      </c>
      <c r="K131" s="2" t="s">
        <v>162</v>
      </c>
      <c r="L131" s="2" t="s">
        <v>602</v>
      </c>
      <c r="M131" s="2" t="s">
        <v>542</v>
      </c>
      <c r="N131" t="s">
        <v>156</v>
      </c>
      <c r="O131" s="2" t="s">
        <v>543</v>
      </c>
      <c r="P131" s="2" t="s">
        <v>30</v>
      </c>
      <c r="Q131" s="2" t="s">
        <v>31</v>
      </c>
      <c r="R131" s="2" t="s">
        <v>484</v>
      </c>
    </row>
    <row r="132" spans="1:18" ht="102">
      <c r="A132" t="str">
        <f>HYPERLINK("https://www.onsemi.cn/PowerSolutions/product.do?id=NCP663","NCP663")</f>
        <v>NCP663</v>
      </c>
      <c r="B132" t="str">
        <f>HYPERLINK("https://www.onsemi.cn/pub/Collateral/NCP662-D.PDF","NCP662/D (134kB)")</f>
        <v>NCP662/D (134kB)</v>
      </c>
      <c r="C132" t="s">
        <v>601</v>
      </c>
      <c r="D132" s="2" t="s">
        <v>19</v>
      </c>
      <c r="E132" t="s">
        <v>166</v>
      </c>
      <c r="F132" s="2" t="s">
        <v>21</v>
      </c>
      <c r="G132" s="2" t="s">
        <v>22</v>
      </c>
      <c r="H132" s="2" t="s">
        <v>512</v>
      </c>
      <c r="I132" s="2" t="s">
        <v>220</v>
      </c>
      <c r="J132" s="2" t="s">
        <v>104</v>
      </c>
      <c r="K132" s="2" t="s">
        <v>162</v>
      </c>
      <c r="L132" s="2" t="s">
        <v>602</v>
      </c>
      <c r="M132" s="2" t="s">
        <v>542</v>
      </c>
      <c r="N132" t="s">
        <v>156</v>
      </c>
      <c r="O132" s="2" t="s">
        <v>543</v>
      </c>
      <c r="P132" s="2" t="s">
        <v>31</v>
      </c>
      <c r="Q132" s="2" t="s">
        <v>31</v>
      </c>
      <c r="R132" s="2" t="s">
        <v>484</v>
      </c>
    </row>
    <row r="133" spans="1:18" ht="63.75">
      <c r="A133" t="str">
        <f>HYPERLINK("https://www.onsemi.cn/PowerSolutions/product.do?id=NCP690","NCP690")</f>
        <v>NCP690</v>
      </c>
      <c r="B133" t="str">
        <f>HYPERLINK("https://www.onsemi.cn/pub/Collateral/NCP690-D.PDF","NCP690/D (171kB)")</f>
        <v>NCP690/D (171kB)</v>
      </c>
      <c r="C133" t="s">
        <v>603</v>
      </c>
      <c r="D133" s="2" t="s">
        <v>19</v>
      </c>
      <c r="E133" t="s">
        <v>166</v>
      </c>
      <c r="F133" s="2" t="s">
        <v>21</v>
      </c>
      <c r="G133" s="2" t="s">
        <v>22</v>
      </c>
      <c r="H133" s="2" t="s">
        <v>604</v>
      </c>
      <c r="I133" s="2" t="s">
        <v>63</v>
      </c>
      <c r="J133" s="2" t="s">
        <v>121</v>
      </c>
      <c r="K133" s="2" t="s">
        <v>162</v>
      </c>
      <c r="L133" s="2" t="s">
        <v>605</v>
      </c>
      <c r="M133" s="2" t="s">
        <v>585</v>
      </c>
      <c r="N133" s="2" t="s">
        <v>498</v>
      </c>
      <c r="O133" s="2" t="s">
        <v>206</v>
      </c>
      <c r="P133" s="2" t="s">
        <v>31</v>
      </c>
      <c r="Q133" s="2" t="s">
        <v>31</v>
      </c>
      <c r="R133" s="2" t="s">
        <v>589</v>
      </c>
    </row>
    <row r="134" spans="1:18" ht="76.5">
      <c r="A134" t="str">
        <f>HYPERLINK("https://www.onsemi.cn/PowerSolutions/product.do?id=NCP691","NCP691")</f>
        <v>NCP691</v>
      </c>
      <c r="B134" t="str">
        <f>HYPERLINK("https://www.onsemi.cn/pub/Collateral/NCP690-D.PDF","NCP690/D (171kB)")</f>
        <v>NCP690/D (171kB)</v>
      </c>
      <c r="C134" t="s">
        <v>606</v>
      </c>
      <c r="D134" s="2" t="s">
        <v>19</v>
      </c>
      <c r="E134" t="s">
        <v>166</v>
      </c>
      <c r="F134" s="2" t="s">
        <v>21</v>
      </c>
      <c r="G134" s="2" t="s">
        <v>22</v>
      </c>
      <c r="H134" s="2" t="s">
        <v>607</v>
      </c>
      <c r="I134" s="2" t="s">
        <v>63</v>
      </c>
      <c r="J134" s="2" t="s">
        <v>121</v>
      </c>
      <c r="K134" s="2" t="s">
        <v>162</v>
      </c>
      <c r="L134" s="2" t="s">
        <v>608</v>
      </c>
      <c r="M134" s="2" t="s">
        <v>585</v>
      </c>
      <c r="N134" s="2" t="s">
        <v>498</v>
      </c>
      <c r="O134" s="2" t="s">
        <v>206</v>
      </c>
      <c r="P134" s="2" t="s">
        <v>30</v>
      </c>
      <c r="Q134" s="2" t="s">
        <v>31</v>
      </c>
      <c r="R134" s="2" t="s">
        <v>589</v>
      </c>
    </row>
    <row r="135" spans="1:18" ht="76.5">
      <c r="A135" t="str">
        <f>HYPERLINK("https://www.onsemi.cn/PowerSolutions/product.do?id=NCP692","NCP692")</f>
        <v>NCP692</v>
      </c>
      <c r="B135" t="str">
        <f>HYPERLINK("https://www.onsemi.cn/pub/Collateral/NCP690-D.PDF","NCP690/D (171kB)")</f>
        <v>NCP690/D (171kB)</v>
      </c>
      <c r="C135" t="s">
        <v>606</v>
      </c>
      <c r="D135" s="2" t="s">
        <v>19</v>
      </c>
      <c r="E135" t="s">
        <v>166</v>
      </c>
      <c r="F135" s="2" t="s">
        <v>21</v>
      </c>
      <c r="G135" s="2" t="s">
        <v>22</v>
      </c>
      <c r="H135" s="2" t="s">
        <v>607</v>
      </c>
      <c r="I135" s="2" t="s">
        <v>63</v>
      </c>
      <c r="J135" s="2" t="s">
        <v>121</v>
      </c>
      <c r="K135" s="2" t="s">
        <v>162</v>
      </c>
      <c r="L135" s="2" t="s">
        <v>609</v>
      </c>
      <c r="M135" s="2" t="s">
        <v>585</v>
      </c>
      <c r="N135" s="2" t="s">
        <v>498</v>
      </c>
      <c r="O135" s="2" t="s">
        <v>206</v>
      </c>
      <c r="P135" s="2" t="s">
        <v>30</v>
      </c>
      <c r="Q135" s="2" t="s">
        <v>31</v>
      </c>
      <c r="R135" s="2" t="s">
        <v>589</v>
      </c>
    </row>
    <row r="136" spans="1:18" ht="25.5">
      <c r="A136" t="str">
        <f>HYPERLINK("https://www.onsemi.cn/PowerSolutions/product.do?id=NCP6922C","NCP6922C")</f>
        <v>NCP6922C</v>
      </c>
      <c r="B136" t="str">
        <f>HYPERLINK("https://www.onsemi.cn/pub/Collateral/NCP6922C-D.PDF","NCP6922C/D (2157kB)")</f>
        <v>NCP6922C/D (2157kB)</v>
      </c>
      <c r="C136" t="s">
        <v>610</v>
      </c>
      <c r="D136" s="2" t="s">
        <v>19</v>
      </c>
      <c r="E136" t="s">
        <v>166</v>
      </c>
      <c r="F136" t="s">
        <v>156</v>
      </c>
      <c r="G136" t="s">
        <v>156</v>
      </c>
      <c r="H136" s="2" t="s">
        <v>124</v>
      </c>
      <c r="I136" s="2" t="s">
        <v>49</v>
      </c>
      <c r="J136" t="s">
        <v>156</v>
      </c>
      <c r="K136" t="s">
        <v>156</v>
      </c>
      <c r="L136" t="s">
        <v>156</v>
      </c>
      <c r="M136" t="s">
        <v>156</v>
      </c>
      <c r="N136" t="s">
        <v>156</v>
      </c>
      <c r="O136" t="s">
        <v>156</v>
      </c>
      <c r="P136" t="s">
        <v>156</v>
      </c>
      <c r="Q136" t="s">
        <v>156</v>
      </c>
      <c r="R136" s="2" t="s">
        <v>611</v>
      </c>
    </row>
    <row r="137" spans="1:18" ht="114.75">
      <c r="A137" t="str">
        <f>HYPERLINK("https://www.onsemi.cn/PowerSolutions/product.do?id=NCP698","NCP698")</f>
        <v>NCP698</v>
      </c>
      <c r="B137" t="str">
        <f>HYPERLINK("https://www.onsemi.cn/pub/Collateral/NCP698-D.PDF","NCP698/D (135kB)")</f>
        <v>NCP698/D (135kB)</v>
      </c>
      <c r="C137" t="s">
        <v>94</v>
      </c>
      <c r="D137" s="2" t="s">
        <v>19</v>
      </c>
      <c r="E137" t="s">
        <v>166</v>
      </c>
      <c r="F137" s="2" t="s">
        <v>21</v>
      </c>
      <c r="G137" s="2" t="s">
        <v>22</v>
      </c>
      <c r="H137" s="2" t="s">
        <v>612</v>
      </c>
      <c r="I137" s="2" t="s">
        <v>24</v>
      </c>
      <c r="J137" s="2" t="s">
        <v>104</v>
      </c>
      <c r="K137" s="2" t="s">
        <v>162</v>
      </c>
      <c r="L137" s="2" t="s">
        <v>613</v>
      </c>
      <c r="M137" s="2" t="s">
        <v>542</v>
      </c>
      <c r="N137" t="s">
        <v>156</v>
      </c>
      <c r="O137" s="2" t="s">
        <v>543</v>
      </c>
      <c r="P137" s="2" t="s">
        <v>30</v>
      </c>
      <c r="Q137" s="2" t="s">
        <v>31</v>
      </c>
      <c r="R137" s="2" t="s">
        <v>484</v>
      </c>
    </row>
    <row r="138" spans="1:18" ht="165.75">
      <c r="A138" t="str">
        <f>HYPERLINK("https://www.onsemi.cn/PowerSolutions/product.do?id=NCP699","NCP699")</f>
        <v>NCP699</v>
      </c>
      <c r="B138" t="str">
        <f>HYPERLINK("https://www.onsemi.cn/pub/Collateral/NCP699-D.PDF","NCP699/D (148kB)")</f>
        <v>NCP699/D (148kB)</v>
      </c>
      <c r="C138" t="s">
        <v>614</v>
      </c>
      <c r="D138" s="2" t="s">
        <v>19</v>
      </c>
      <c r="E138" t="s">
        <v>166</v>
      </c>
      <c r="F138" s="2" t="s">
        <v>21</v>
      </c>
      <c r="G138" s="2" t="s">
        <v>22</v>
      </c>
      <c r="H138" s="2" t="s">
        <v>615</v>
      </c>
      <c r="I138" s="2" t="s">
        <v>24</v>
      </c>
      <c r="J138" s="2" t="s">
        <v>96</v>
      </c>
      <c r="K138" s="2" t="s">
        <v>162</v>
      </c>
      <c r="L138" s="2" t="s">
        <v>616</v>
      </c>
      <c r="M138" s="2" t="s">
        <v>205</v>
      </c>
      <c r="N138" s="2" t="s">
        <v>217</v>
      </c>
      <c r="O138" s="2" t="s">
        <v>543</v>
      </c>
      <c r="P138" s="2" t="s">
        <v>30</v>
      </c>
      <c r="Q138" s="2" t="s">
        <v>31</v>
      </c>
      <c r="R138" s="2" t="s">
        <v>320</v>
      </c>
    </row>
    <row r="139" spans="1:18" ht="63.75">
      <c r="A139" t="str">
        <f>HYPERLINK("https://www.onsemi.cn/PowerSolutions/product.do?id=NCP700B","NCP700B")</f>
        <v>NCP700B</v>
      </c>
      <c r="B139" t="str">
        <f>HYPERLINK("https://www.onsemi.cn/pub/Collateral/NCP700B-D.PDF","NCP700B/D (625kB)")</f>
        <v>NCP700B/D (625kB)</v>
      </c>
      <c r="C139" t="s">
        <v>617</v>
      </c>
      <c r="D139" s="2" t="s">
        <v>19</v>
      </c>
      <c r="E139" t="s">
        <v>166</v>
      </c>
      <c r="F139" s="2" t="s">
        <v>21</v>
      </c>
      <c r="G139" s="2" t="s">
        <v>22</v>
      </c>
      <c r="H139" s="2" t="s">
        <v>618</v>
      </c>
      <c r="I139" s="2" t="s">
        <v>193</v>
      </c>
      <c r="J139" s="2" t="s">
        <v>104</v>
      </c>
      <c r="K139" s="2" t="s">
        <v>162</v>
      </c>
      <c r="L139" s="2" t="s">
        <v>619</v>
      </c>
      <c r="M139" s="2" t="s">
        <v>620</v>
      </c>
      <c r="N139" s="2" t="s">
        <v>621</v>
      </c>
      <c r="O139" s="2" t="s">
        <v>77</v>
      </c>
      <c r="P139" s="2" t="s">
        <v>30</v>
      </c>
      <c r="Q139" s="2" t="s">
        <v>31</v>
      </c>
      <c r="R139" s="2" t="s">
        <v>622</v>
      </c>
    </row>
    <row r="140" spans="1:18" ht="25.5">
      <c r="A140" t="str">
        <f>HYPERLINK("https://www.onsemi.cn/PowerSolutions/product.do?id=NCP700C","NCP700C")</f>
        <v>NCP700C</v>
      </c>
      <c r="B140" t="str">
        <f>HYPERLINK("https://www.onsemi.cn/pub/Collateral/NCP700C-D.PDF","NCP700C/D (403kB)")</f>
        <v>NCP700C/D (403kB)</v>
      </c>
      <c r="C140" t="s">
        <v>623</v>
      </c>
      <c r="D140" s="2" t="s">
        <v>19</v>
      </c>
      <c r="E140" t="s">
        <v>166</v>
      </c>
      <c r="F140" s="2" t="s">
        <v>21</v>
      </c>
      <c r="G140" s="2" t="s">
        <v>22</v>
      </c>
      <c r="H140" s="2" t="s">
        <v>194</v>
      </c>
      <c r="I140" s="2" t="s">
        <v>193</v>
      </c>
      <c r="J140" s="2" t="s">
        <v>104</v>
      </c>
      <c r="K140" s="2" t="s">
        <v>162</v>
      </c>
      <c r="L140" s="2" t="s">
        <v>51</v>
      </c>
      <c r="M140" s="2" t="s">
        <v>620</v>
      </c>
      <c r="N140" s="2" t="s">
        <v>52</v>
      </c>
      <c r="O140" s="2" t="s">
        <v>77</v>
      </c>
      <c r="P140" s="2" t="s">
        <v>30</v>
      </c>
      <c r="Q140" s="2" t="s">
        <v>31</v>
      </c>
      <c r="R140" s="2" t="s">
        <v>409</v>
      </c>
    </row>
    <row r="141" spans="1:18" ht="63.75">
      <c r="A141" t="str">
        <f>HYPERLINK("https://www.onsemi.cn/PowerSolutions/product.do?id=NCP702","NCP702")</f>
        <v>NCP702</v>
      </c>
      <c r="B141" t="str">
        <f>HYPERLINK("https://www.onsemi.cn/pub/Collateral/NCP702-D.PDF","NCP702/D (1810kB)")</f>
        <v>NCP702/D (1810kB)</v>
      </c>
      <c r="C141" t="s">
        <v>624</v>
      </c>
      <c r="D141" s="2" t="s">
        <v>19</v>
      </c>
      <c r="E141" t="s">
        <v>166</v>
      </c>
      <c r="F141" s="2" t="s">
        <v>21</v>
      </c>
      <c r="G141" s="2" t="s">
        <v>22</v>
      </c>
      <c r="H141" s="2" t="s">
        <v>625</v>
      </c>
      <c r="I141" s="2" t="s">
        <v>193</v>
      </c>
      <c r="J141" s="2" t="s">
        <v>300</v>
      </c>
      <c r="K141" s="2" t="s">
        <v>26</v>
      </c>
      <c r="L141" s="2" t="s">
        <v>50</v>
      </c>
      <c r="M141" s="2" t="s">
        <v>626</v>
      </c>
      <c r="N141" s="2" t="s">
        <v>29</v>
      </c>
      <c r="O141" s="2" t="s">
        <v>627</v>
      </c>
      <c r="P141" s="2" t="s">
        <v>30</v>
      </c>
      <c r="Q141" s="2" t="s">
        <v>31</v>
      </c>
      <c r="R141" s="2" t="s">
        <v>628</v>
      </c>
    </row>
    <row r="142" spans="1:18" ht="76.5">
      <c r="A142" t="str">
        <f>HYPERLINK("https://www.onsemi.cn/PowerSolutions/product.do?id=NCP703","NCP703")</f>
        <v>NCP703</v>
      </c>
      <c r="B142" t="str">
        <f>HYPERLINK("https://www.onsemi.cn/pub/Collateral/NCP703-D.PDF","NCP703/D (941kB)")</f>
        <v>NCP703/D (941kB)</v>
      </c>
      <c r="C142" t="s">
        <v>629</v>
      </c>
      <c r="D142" s="2" t="s">
        <v>19</v>
      </c>
      <c r="E142" t="s">
        <v>166</v>
      </c>
      <c r="F142" s="2" t="s">
        <v>21</v>
      </c>
      <c r="G142" s="2" t="s">
        <v>22</v>
      </c>
      <c r="H142" s="2" t="s">
        <v>630</v>
      </c>
      <c r="I142" s="2" t="s">
        <v>36</v>
      </c>
      <c r="J142" s="2" t="s">
        <v>300</v>
      </c>
      <c r="K142" s="2" t="s">
        <v>26</v>
      </c>
      <c r="L142" s="2" t="s">
        <v>175</v>
      </c>
      <c r="M142" s="2" t="s">
        <v>141</v>
      </c>
      <c r="N142" s="2" t="s">
        <v>631</v>
      </c>
      <c r="O142" s="2" t="s">
        <v>168</v>
      </c>
      <c r="P142" s="2" t="s">
        <v>30</v>
      </c>
      <c r="Q142" s="2" t="s">
        <v>31</v>
      </c>
      <c r="R142" s="2" t="s">
        <v>628</v>
      </c>
    </row>
    <row r="143" spans="1:18" ht="63.75">
      <c r="A143" t="str">
        <f>HYPERLINK("https://www.onsemi.cn/PowerSolutions/product.do?id=NCP705","NCP705")</f>
        <v>NCP705</v>
      </c>
      <c r="B143" t="str">
        <f>HYPERLINK("https://www.onsemi.cn/pub/Collateral/NCP705-D.PDF","NCP705/D (1962kB)")</f>
        <v>NCP705/D (1962kB)</v>
      </c>
      <c r="C143" t="s">
        <v>632</v>
      </c>
      <c r="D143" s="2" t="s">
        <v>19</v>
      </c>
      <c r="E143" t="s">
        <v>166</v>
      </c>
      <c r="F143" s="2" t="s">
        <v>21</v>
      </c>
      <c r="G143" s="2" t="s">
        <v>22</v>
      </c>
      <c r="H143" s="2" t="s">
        <v>633</v>
      </c>
      <c r="I143" s="2" t="s">
        <v>48</v>
      </c>
      <c r="J143" s="2" t="s">
        <v>104</v>
      </c>
      <c r="K143" s="2" t="s">
        <v>26</v>
      </c>
      <c r="L143" s="2" t="s">
        <v>479</v>
      </c>
      <c r="M143" s="2" t="s">
        <v>634</v>
      </c>
      <c r="N143" s="2" t="s">
        <v>635</v>
      </c>
      <c r="O143" s="2" t="s">
        <v>636</v>
      </c>
      <c r="P143" s="2" t="s">
        <v>30</v>
      </c>
      <c r="Q143" s="2" t="s">
        <v>31</v>
      </c>
      <c r="R143" s="2" t="s">
        <v>409</v>
      </c>
    </row>
    <row r="144" spans="1:18" ht="38.25">
      <c r="A144" t="str">
        <f>HYPERLINK("https://www.onsemi.cn/PowerSolutions/product.do?id=NCP707","NCP707")</f>
        <v>NCP707</v>
      </c>
      <c r="B144" t="str">
        <f>HYPERLINK("https://www.onsemi.cn/pub/Collateral/NCP707-D.PDF","NCP707/D (850kB)")</f>
        <v>NCP707/D (850kB)</v>
      </c>
      <c r="C144" t="s">
        <v>637</v>
      </c>
      <c r="D144" s="2" t="s">
        <v>19</v>
      </c>
      <c r="E144" t="s">
        <v>166</v>
      </c>
      <c r="F144" s="2" t="s">
        <v>21</v>
      </c>
      <c r="G144" s="2" t="s">
        <v>22</v>
      </c>
      <c r="H144" s="2" t="s">
        <v>638</v>
      </c>
      <c r="I144" s="2" t="s">
        <v>193</v>
      </c>
      <c r="J144" s="2" t="s">
        <v>188</v>
      </c>
      <c r="K144" s="2" t="s">
        <v>26</v>
      </c>
      <c r="L144" s="2" t="s">
        <v>639</v>
      </c>
      <c r="M144" s="2" t="s">
        <v>640</v>
      </c>
      <c r="N144" s="2" t="s">
        <v>29</v>
      </c>
      <c r="O144" s="2" t="s">
        <v>641</v>
      </c>
      <c r="P144" s="2" t="s">
        <v>30</v>
      </c>
      <c r="Q144" s="2" t="s">
        <v>31</v>
      </c>
      <c r="R144" s="2" t="s">
        <v>32</v>
      </c>
    </row>
    <row r="145" spans="1:18" ht="25.5">
      <c r="A145" t="str">
        <f>HYPERLINK("https://www.onsemi.cn/PowerSolutions/product.do?id=NCP708","NCP708")</f>
        <v>NCP708</v>
      </c>
      <c r="B145" t="str">
        <f>HYPERLINK("https://www.onsemi.cn/pub/Collateral/NCP708-D.PDF","NCP708/D (562kB)")</f>
        <v>NCP708/D (562kB)</v>
      </c>
      <c r="C145" t="s">
        <v>642</v>
      </c>
      <c r="D145" s="2" t="s">
        <v>19</v>
      </c>
      <c r="E145" t="s">
        <v>166</v>
      </c>
      <c r="F145" s="2" t="s">
        <v>21</v>
      </c>
      <c r="G145" s="2" t="s">
        <v>22</v>
      </c>
      <c r="H145" s="2" t="s">
        <v>139</v>
      </c>
      <c r="I145" s="2" t="s">
        <v>63</v>
      </c>
      <c r="J145" s="2" t="s">
        <v>386</v>
      </c>
      <c r="K145" s="2" t="s">
        <v>26</v>
      </c>
      <c r="L145" s="2" t="s">
        <v>72</v>
      </c>
      <c r="M145" s="2" t="s">
        <v>193</v>
      </c>
      <c r="N145" s="2" t="s">
        <v>29</v>
      </c>
      <c r="O145" s="2" t="s">
        <v>543</v>
      </c>
      <c r="P145" s="2" t="s">
        <v>30</v>
      </c>
      <c r="Q145" s="2" t="s">
        <v>31</v>
      </c>
      <c r="R145" s="2" t="s">
        <v>643</v>
      </c>
    </row>
    <row r="146" spans="1:18" ht="89.25">
      <c r="A146" t="str">
        <f>HYPERLINK("https://www.onsemi.cn/PowerSolutions/product.do?id=NCP716","NCP716")</f>
        <v>NCP716</v>
      </c>
      <c r="B146" t="str">
        <f>HYPERLINK("https://www.onsemi.cn/pub/Collateral/NCP716-D.PDF","NCP716/D (656kB)")</f>
        <v>NCP716/D (656kB)</v>
      </c>
      <c r="C146" t="s">
        <v>345</v>
      </c>
      <c r="D146" s="2" t="s">
        <v>19</v>
      </c>
      <c r="E146" t="s">
        <v>166</v>
      </c>
      <c r="F146" s="2" t="s">
        <v>21</v>
      </c>
      <c r="G146" s="2" t="s">
        <v>22</v>
      </c>
      <c r="H146" s="2" t="s">
        <v>644</v>
      </c>
      <c r="I146" s="2" t="s">
        <v>51</v>
      </c>
      <c r="J146" s="2" t="s">
        <v>104</v>
      </c>
      <c r="K146" s="2" t="s">
        <v>105</v>
      </c>
      <c r="L146" s="2" t="s">
        <v>645</v>
      </c>
      <c r="M146" s="2" t="s">
        <v>107</v>
      </c>
      <c r="N146" s="2" t="s">
        <v>44</v>
      </c>
      <c r="O146" s="2" t="s">
        <v>646</v>
      </c>
      <c r="P146" s="2" t="s">
        <v>31</v>
      </c>
      <c r="Q146" s="2" t="s">
        <v>31</v>
      </c>
      <c r="R146" s="2" t="s">
        <v>409</v>
      </c>
    </row>
    <row r="147" spans="1:18" ht="38.25">
      <c r="A147" t="str">
        <f>HYPERLINK("https://www.onsemi.cn/PowerSolutions/product.do?id=NCP716B","NCP716B")</f>
        <v>NCP716B</v>
      </c>
      <c r="B147" t="str">
        <f>HYPERLINK("https://www.onsemi.cn/pub/Collateral/NCP716B-D.PDF","NCP716B/D (246kB)")</f>
        <v>NCP716B/D (246kB)</v>
      </c>
      <c r="C147" t="s">
        <v>94</v>
      </c>
      <c r="D147" s="2" t="s">
        <v>19</v>
      </c>
      <c r="E147" t="s">
        <v>166</v>
      </c>
      <c r="F147" s="2" t="s">
        <v>21</v>
      </c>
      <c r="G147" s="2" t="s">
        <v>22</v>
      </c>
      <c r="H147" s="2" t="s">
        <v>244</v>
      </c>
      <c r="I147" s="2" t="s">
        <v>24</v>
      </c>
      <c r="J147" s="2" t="s">
        <v>104</v>
      </c>
      <c r="K147" s="2" t="s">
        <v>105</v>
      </c>
      <c r="L147" s="2" t="s">
        <v>647</v>
      </c>
      <c r="M147" s="2" t="s">
        <v>107</v>
      </c>
      <c r="N147" s="2" t="s">
        <v>648</v>
      </c>
      <c r="O147" s="2" t="s">
        <v>649</v>
      </c>
      <c r="P147" s="2" t="s">
        <v>31</v>
      </c>
      <c r="Q147" s="2" t="s">
        <v>31</v>
      </c>
      <c r="R147" s="2" t="s">
        <v>320</v>
      </c>
    </row>
    <row r="148" spans="1:18" ht="25.5">
      <c r="A148" t="str">
        <f>HYPERLINK("https://www.onsemi.cn/PowerSolutions/product.do?id=NCP717","NCP717")</f>
        <v>NCP717</v>
      </c>
      <c r="B148" t="str">
        <f>HYPERLINK("https://www.onsemi.cn/pub/Collateral/NCP717-D.PDF","NCP717/D (544kB)")</f>
        <v>NCP717/D (544kB)</v>
      </c>
      <c r="C148" t="s">
        <v>650</v>
      </c>
      <c r="D148" s="2" t="s">
        <v>19</v>
      </c>
      <c r="E148" t="s">
        <v>166</v>
      </c>
      <c r="F148" s="2" t="s">
        <v>21</v>
      </c>
      <c r="G148" s="2" t="s">
        <v>22</v>
      </c>
      <c r="H148" s="2" t="s">
        <v>651</v>
      </c>
      <c r="I148" s="2" t="s">
        <v>36</v>
      </c>
      <c r="J148" s="2" t="s">
        <v>188</v>
      </c>
      <c r="K148" s="2" t="s">
        <v>26</v>
      </c>
      <c r="L148" s="2" t="s">
        <v>652</v>
      </c>
      <c r="M148" s="2" t="s">
        <v>640</v>
      </c>
      <c r="N148" s="2" t="s">
        <v>29</v>
      </c>
      <c r="O148" s="2" t="s">
        <v>641</v>
      </c>
      <c r="P148" s="2" t="s">
        <v>30</v>
      </c>
      <c r="Q148" s="2" t="s">
        <v>31</v>
      </c>
      <c r="R148" s="2" t="s">
        <v>32</v>
      </c>
    </row>
    <row r="149" spans="1:18" ht="178.5">
      <c r="A149" t="str">
        <f>HYPERLINK("https://www.onsemi.cn/PowerSolutions/product.do?id=NCP720","NCP720")</f>
        <v>NCP720</v>
      </c>
      <c r="B149" t="str">
        <f>HYPERLINK("https://www.onsemi.cn/pub/Collateral/NCP720-D.PDF","NCP720/D (338kB)")</f>
        <v>NCP720/D (338kB)</v>
      </c>
      <c r="C149" t="s">
        <v>653</v>
      </c>
      <c r="D149" s="2" t="s">
        <v>19</v>
      </c>
      <c r="E149" t="s">
        <v>166</v>
      </c>
      <c r="F149" s="2" t="s">
        <v>21</v>
      </c>
      <c r="G149" s="2" t="s">
        <v>22</v>
      </c>
      <c r="H149" s="2" t="s">
        <v>654</v>
      </c>
      <c r="I149" s="2" t="s">
        <v>196</v>
      </c>
      <c r="J149" s="2" t="s">
        <v>49</v>
      </c>
      <c r="K149" s="2" t="s">
        <v>26</v>
      </c>
      <c r="L149" s="2" t="s">
        <v>655</v>
      </c>
      <c r="M149" s="2" t="s">
        <v>51</v>
      </c>
      <c r="N149" s="2" t="s">
        <v>29</v>
      </c>
      <c r="O149" s="2" t="s">
        <v>59</v>
      </c>
      <c r="P149" s="2" t="s">
        <v>30</v>
      </c>
      <c r="Q149" s="2" t="s">
        <v>31</v>
      </c>
      <c r="R149" s="2" t="s">
        <v>409</v>
      </c>
    </row>
    <row r="150" spans="1:18" ht="51">
      <c r="A150" t="str">
        <f>HYPERLINK("https://www.onsemi.cn/PowerSolutions/product.do?id=NCP752","NCP752")</f>
        <v>NCP752</v>
      </c>
      <c r="B150" t="str">
        <f>HYPERLINK("https://www.onsemi.cn/pub/Collateral/NCP752-D.PDF","NCP752/D (1421.0kB)")</f>
        <v>NCP752/D (1421.0kB)</v>
      </c>
      <c r="C150" t="s">
        <v>624</v>
      </c>
      <c r="D150" s="2" t="s">
        <v>19</v>
      </c>
      <c r="E150" t="s">
        <v>166</v>
      </c>
      <c r="F150" s="2" t="s">
        <v>21</v>
      </c>
      <c r="G150" s="2" t="s">
        <v>22</v>
      </c>
      <c r="H150" s="2" t="s">
        <v>414</v>
      </c>
      <c r="I150" s="2" t="s">
        <v>193</v>
      </c>
      <c r="J150" s="2" t="s">
        <v>300</v>
      </c>
      <c r="K150" s="2" t="s">
        <v>162</v>
      </c>
      <c r="L150" s="2" t="s">
        <v>430</v>
      </c>
      <c r="M150" s="2" t="s">
        <v>141</v>
      </c>
      <c r="N150" s="2" t="s">
        <v>631</v>
      </c>
      <c r="O150" s="2" t="s">
        <v>656</v>
      </c>
      <c r="P150" s="2" t="s">
        <v>30</v>
      </c>
      <c r="Q150" s="2" t="s">
        <v>30</v>
      </c>
      <c r="R150" s="2" t="s">
        <v>628</v>
      </c>
    </row>
    <row r="151" spans="1:18" ht="51">
      <c r="A151" t="str">
        <f>HYPERLINK("https://www.onsemi.cn/PowerSolutions/product.do?id=NCP7800","NCP7800")</f>
        <v>NCP7800</v>
      </c>
      <c r="B151" t="str">
        <f>HYPERLINK("https://www.onsemi.cn/pub/Collateral/NCP7800-D.PDF","NCP7800/D (161.0kB)")</f>
        <v>NCP7800/D (161.0kB)</v>
      </c>
      <c r="C151" t="s">
        <v>657</v>
      </c>
      <c r="D151" s="2" t="s">
        <v>19</v>
      </c>
      <c r="E151" t="s">
        <v>166</v>
      </c>
      <c r="F151" s="2" t="s">
        <v>21</v>
      </c>
      <c r="G151" s="2" t="s">
        <v>22</v>
      </c>
      <c r="H151" s="2" t="s">
        <v>658</v>
      </c>
      <c r="I151" s="2" t="s">
        <v>63</v>
      </c>
      <c r="J151" s="2" t="s">
        <v>267</v>
      </c>
      <c r="K151" s="2" t="s">
        <v>213</v>
      </c>
      <c r="L151" s="2" t="s">
        <v>300</v>
      </c>
      <c r="M151" s="2" t="s">
        <v>159</v>
      </c>
      <c r="N151" s="2" t="s">
        <v>659</v>
      </c>
      <c r="O151" s="2" t="s">
        <v>660</v>
      </c>
      <c r="P151" s="2" t="s">
        <v>31</v>
      </c>
      <c r="Q151" s="2" t="s">
        <v>31</v>
      </c>
      <c r="R151" s="2" t="s">
        <v>661</v>
      </c>
    </row>
    <row r="152" spans="1:18" ht="51">
      <c r="A152" t="str">
        <f>HYPERLINK("https://www.onsemi.cn/PowerSolutions/product.do?id=NCP781","NCP781")</f>
        <v>NCP781</v>
      </c>
      <c r="B152" t="str">
        <f>HYPERLINK("https://www.onsemi.cn/pub/Collateral/NCP781-D.PDF","NCP781/D (162kB)")</f>
        <v>NCP781/D (162kB)</v>
      </c>
      <c r="C152" t="s">
        <v>662</v>
      </c>
      <c r="D152" s="2" t="s">
        <v>19</v>
      </c>
      <c r="E152" t="s">
        <v>166</v>
      </c>
      <c r="F152" s="2" t="s">
        <v>21</v>
      </c>
      <c r="G152" s="2" t="s">
        <v>22</v>
      </c>
      <c r="H152" s="2" t="s">
        <v>663</v>
      </c>
      <c r="I152" s="2" t="s">
        <v>220</v>
      </c>
      <c r="J152" s="2" t="s">
        <v>162</v>
      </c>
      <c r="K152" s="2" t="s">
        <v>664</v>
      </c>
      <c r="L152" s="2" t="s">
        <v>665</v>
      </c>
      <c r="M152" s="2" t="s">
        <v>666</v>
      </c>
      <c r="N152" s="2" t="s">
        <v>667</v>
      </c>
      <c r="O152" s="2" t="s">
        <v>668</v>
      </c>
      <c r="P152" s="2" t="s">
        <v>30</v>
      </c>
      <c r="Q152" s="2" t="s">
        <v>31</v>
      </c>
      <c r="R152" s="2" t="s">
        <v>589</v>
      </c>
    </row>
    <row r="153" spans="1:18" ht="51">
      <c r="A153" t="str">
        <f>HYPERLINK("https://www.onsemi.cn/PowerSolutions/product.do?id=NCP785A","NCP785A")</f>
        <v>NCP785A</v>
      </c>
      <c r="B153" t="str">
        <f>HYPERLINK("https://www.onsemi.cn/pub/Collateral/NCP785A-D.PDF","NCP785A/D (158kB)")</f>
        <v>NCP785A/D (158kB)</v>
      </c>
      <c r="C153" t="s">
        <v>669</v>
      </c>
      <c r="D153" s="2" t="s">
        <v>19</v>
      </c>
      <c r="E153" t="s">
        <v>166</v>
      </c>
      <c r="F153" s="2" t="s">
        <v>21</v>
      </c>
      <c r="G153" s="2" t="s">
        <v>22</v>
      </c>
      <c r="H153" s="2" t="s">
        <v>670</v>
      </c>
      <c r="I153" s="2" t="s">
        <v>626</v>
      </c>
      <c r="J153" s="2" t="s">
        <v>596</v>
      </c>
      <c r="K153" s="2" t="s">
        <v>671</v>
      </c>
      <c r="L153" t="s">
        <v>156</v>
      </c>
      <c r="M153" s="2" t="s">
        <v>672</v>
      </c>
      <c r="N153" s="2" t="s">
        <v>52</v>
      </c>
      <c r="O153" s="2" t="s">
        <v>673</v>
      </c>
      <c r="P153" s="2" t="s">
        <v>31</v>
      </c>
      <c r="Q153" s="2" t="s">
        <v>31</v>
      </c>
      <c r="R153" s="2" t="s">
        <v>674</v>
      </c>
    </row>
    <row r="154" spans="1:18" ht="25.5">
      <c r="A154" t="str">
        <f>HYPERLINK("https://www.onsemi.cn/PowerSolutions/product.do?id=NCP786A","NCP786A")</f>
        <v>NCP786A</v>
      </c>
      <c r="B154" t="str">
        <f>HYPERLINK("https://www.onsemi.cn/pub/Collateral/NCP786A-D.PDF","NCP786A/D (184kB)")</f>
        <v>NCP786A/D (184kB)</v>
      </c>
      <c r="C154" t="s">
        <v>669</v>
      </c>
      <c r="D154" s="2" t="s">
        <v>19</v>
      </c>
      <c r="E154" t="s">
        <v>166</v>
      </c>
      <c r="F154" s="2" t="s">
        <v>21</v>
      </c>
      <c r="G154" s="2" t="s">
        <v>22</v>
      </c>
      <c r="H154" s="2" t="s">
        <v>675</v>
      </c>
      <c r="I154" s="2" t="s">
        <v>626</v>
      </c>
      <c r="J154" s="2" t="s">
        <v>217</v>
      </c>
      <c r="K154" s="2" t="s">
        <v>671</v>
      </c>
      <c r="L154" t="s">
        <v>156</v>
      </c>
      <c r="M154" s="2" t="s">
        <v>626</v>
      </c>
      <c r="N154" s="2" t="s">
        <v>301</v>
      </c>
      <c r="O154" s="2" t="s">
        <v>664</v>
      </c>
      <c r="P154" s="2" t="s">
        <v>31</v>
      </c>
      <c r="Q154" s="2" t="s">
        <v>31</v>
      </c>
      <c r="R154" s="2" t="s">
        <v>589</v>
      </c>
    </row>
    <row r="155" spans="1:18" ht="25.5">
      <c r="A155" t="str">
        <f>HYPERLINK("https://www.onsemi.cn/PowerSolutions/product.do?id=NCP786L","NCP786L")</f>
        <v>NCP786L</v>
      </c>
      <c r="B155" t="str">
        <f>HYPERLINK("https://www.onsemi.cn/pub/Collateral/NCP786L-D.PDF","NCP786L/D (141kB)")</f>
        <v>NCP786L/D (141kB)</v>
      </c>
      <c r="C155" t="s">
        <v>676</v>
      </c>
      <c r="D155" s="2" t="s">
        <v>19</v>
      </c>
      <c r="E155" t="s">
        <v>166</v>
      </c>
      <c r="F155" s="2" t="s">
        <v>21</v>
      </c>
      <c r="G155" s="2" t="s">
        <v>22</v>
      </c>
      <c r="H155" s="2" t="s">
        <v>675</v>
      </c>
      <c r="I155" s="2" t="s">
        <v>677</v>
      </c>
      <c r="J155" s="2" t="s">
        <v>217</v>
      </c>
      <c r="K155" s="2" t="s">
        <v>671</v>
      </c>
      <c r="L155" t="s">
        <v>156</v>
      </c>
      <c r="M155" s="2" t="s">
        <v>626</v>
      </c>
      <c r="N155" s="2" t="s">
        <v>29</v>
      </c>
      <c r="O155" s="2" t="s">
        <v>678</v>
      </c>
      <c r="P155" s="2" t="s">
        <v>31</v>
      </c>
      <c r="Q155" s="2" t="s">
        <v>31</v>
      </c>
      <c r="R155" s="2" t="s">
        <v>679</v>
      </c>
    </row>
    <row r="156" spans="1:18" ht="102">
      <c r="A156" t="str">
        <f>HYPERLINK("https://www.onsemi.cn/PowerSolutions/product.do?id=NCV1117","NCV1117")</f>
        <v>NCV1117</v>
      </c>
      <c r="B156" t="str">
        <f>HYPERLINK("https://www.onsemi.cn/pub/Collateral/NCP1117-D.PDF","NCP1117/D (179kB)")</f>
        <v>NCP1117/D (179kB)</v>
      </c>
      <c r="C156" t="s">
        <v>657</v>
      </c>
      <c r="D156" s="2" t="s">
        <v>119</v>
      </c>
      <c r="E156" t="s">
        <v>166</v>
      </c>
      <c r="F156" s="2" t="s">
        <v>21</v>
      </c>
      <c r="G156" s="2" t="s">
        <v>22</v>
      </c>
      <c r="H156" s="2" t="s">
        <v>680</v>
      </c>
      <c r="I156" s="2" t="s">
        <v>63</v>
      </c>
      <c r="J156" s="2" t="s">
        <v>386</v>
      </c>
      <c r="K156" s="2" t="s">
        <v>306</v>
      </c>
      <c r="L156" s="2" t="s">
        <v>681</v>
      </c>
      <c r="M156" s="2" t="s">
        <v>682</v>
      </c>
      <c r="N156" s="2" t="s">
        <v>388</v>
      </c>
      <c r="O156" s="2" t="s">
        <v>683</v>
      </c>
      <c r="P156" s="2" t="s">
        <v>31</v>
      </c>
      <c r="Q156" s="2" t="s">
        <v>31</v>
      </c>
      <c r="R156" s="2" t="s">
        <v>684</v>
      </c>
    </row>
    <row r="157" spans="1:18" ht="89.25">
      <c r="A157" t="str">
        <f>HYPERLINK("https://www.onsemi.cn/PowerSolutions/product.do?id=NCV2931","NCV2931")</f>
        <v>NCV2931</v>
      </c>
      <c r="B157" t="str">
        <f>HYPERLINK("https://www.onsemi.cn/pub/Collateral/LM2931-D.PDF","LM2931/D (552kB)")</f>
        <v>LM2931/D (552kB)</v>
      </c>
      <c r="C157" t="s">
        <v>685</v>
      </c>
      <c r="D157" s="2" t="s">
        <v>119</v>
      </c>
      <c r="E157" t="s">
        <v>166</v>
      </c>
      <c r="F157" s="2" t="s">
        <v>21</v>
      </c>
      <c r="G157" s="2" t="s">
        <v>22</v>
      </c>
      <c r="H157" s="2" t="s">
        <v>219</v>
      </c>
      <c r="I157" s="2" t="s">
        <v>220</v>
      </c>
      <c r="J157" s="2" t="s">
        <v>104</v>
      </c>
      <c r="K157" s="2" t="s">
        <v>59</v>
      </c>
      <c r="L157" s="2" t="s">
        <v>169</v>
      </c>
      <c r="M157" s="2" t="s">
        <v>162</v>
      </c>
      <c r="N157" s="2" t="s">
        <v>221</v>
      </c>
      <c r="O157" s="2" t="s">
        <v>686</v>
      </c>
      <c r="P157" s="2" t="s">
        <v>223</v>
      </c>
      <c r="Q157" s="2" t="s">
        <v>31</v>
      </c>
      <c r="R157" s="2" t="s">
        <v>687</v>
      </c>
    </row>
    <row r="158" spans="1:18" ht="51">
      <c r="A158" t="str">
        <f>HYPERLINK("https://www.onsemi.cn/PowerSolutions/product.do?id=NCV2951","NCV2951")</f>
        <v>NCV2951</v>
      </c>
      <c r="B158" t="str">
        <f>HYPERLINK("https://www.onsemi.cn/pub/Collateral/LP2950-D.PDF","LP2950/D (255kB)")</f>
        <v>LP2950/D (255kB)</v>
      </c>
      <c r="C158" t="s">
        <v>601</v>
      </c>
      <c r="D158" s="2" t="s">
        <v>119</v>
      </c>
      <c r="E158" t="s">
        <v>166</v>
      </c>
      <c r="F158" s="2" t="s">
        <v>21</v>
      </c>
      <c r="G158" s="2" t="s">
        <v>22</v>
      </c>
      <c r="H158" s="2" t="s">
        <v>167</v>
      </c>
      <c r="I158" s="2" t="s">
        <v>220</v>
      </c>
      <c r="J158" s="2" t="s">
        <v>174</v>
      </c>
      <c r="K158" s="2" t="s">
        <v>207</v>
      </c>
      <c r="L158" s="2" t="s">
        <v>196</v>
      </c>
      <c r="M158" s="2" t="s">
        <v>246</v>
      </c>
      <c r="N158" t="s">
        <v>156</v>
      </c>
      <c r="O158" s="2" t="s">
        <v>248</v>
      </c>
      <c r="P158" s="2" t="s">
        <v>30</v>
      </c>
      <c r="Q158" s="2" t="s">
        <v>30</v>
      </c>
      <c r="R158" s="2" t="s">
        <v>688</v>
      </c>
    </row>
    <row r="159" spans="1:18" ht="51">
      <c r="A159" t="str">
        <f>HYPERLINK("https://www.onsemi.cn/PowerSolutions/product.do?id=NCV317","NCV317")</f>
        <v>NCV317</v>
      </c>
      <c r="B159" t="str">
        <f>HYPERLINK("https://www.onsemi.cn/pub/Collateral/LM317-D.PDF","LM317/D (179kB)")</f>
        <v>LM317/D (179kB)</v>
      </c>
      <c r="C159" t="s">
        <v>689</v>
      </c>
      <c r="D159" s="2" t="s">
        <v>119</v>
      </c>
      <c r="E159" t="s">
        <v>166</v>
      </c>
      <c r="F159" s="2" t="s">
        <v>21</v>
      </c>
      <c r="G159" s="2" t="s">
        <v>22</v>
      </c>
      <c r="H159" s="2" t="s">
        <v>167</v>
      </c>
      <c r="I159" s="2" t="s">
        <v>121</v>
      </c>
      <c r="J159" s="2" t="s">
        <v>231</v>
      </c>
      <c r="K159" s="2" t="s">
        <v>59</v>
      </c>
      <c r="L159" s="2" t="s">
        <v>227</v>
      </c>
      <c r="M159" t="s">
        <v>156</v>
      </c>
      <c r="N159" s="2" t="s">
        <v>52</v>
      </c>
      <c r="O159" t="s">
        <v>156</v>
      </c>
      <c r="P159" s="2" t="s">
        <v>31</v>
      </c>
      <c r="Q159" s="2" t="s">
        <v>31</v>
      </c>
      <c r="R159" s="2" t="s">
        <v>228</v>
      </c>
    </row>
    <row r="160" spans="1:18" ht="51">
      <c r="A160" t="str">
        <f>HYPERLINK("https://www.onsemi.cn/PowerSolutions/product.do?id=NCV33269","NCV33269")</f>
        <v>NCV33269</v>
      </c>
      <c r="B160" t="str">
        <f>HYPERLINK("https://www.onsemi.cn/pub/Collateral/MC33269-D.PDF","MC33269/D (224kB)")</f>
        <v>MC33269/D (224kB)</v>
      </c>
      <c r="C160" t="s">
        <v>690</v>
      </c>
      <c r="D160" s="2" t="s">
        <v>119</v>
      </c>
      <c r="E160" t="s">
        <v>166</v>
      </c>
      <c r="F160" s="2" t="s">
        <v>21</v>
      </c>
      <c r="G160" s="2" t="s">
        <v>22</v>
      </c>
      <c r="H160" s="2" t="s">
        <v>691</v>
      </c>
      <c r="I160" s="2" t="s">
        <v>49</v>
      </c>
      <c r="J160" s="2" t="s">
        <v>104</v>
      </c>
      <c r="K160" s="2" t="s">
        <v>306</v>
      </c>
      <c r="L160" s="2" t="s">
        <v>307</v>
      </c>
      <c r="M160" s="2" t="s">
        <v>26</v>
      </c>
      <c r="N160" s="2" t="s">
        <v>217</v>
      </c>
      <c r="O160" s="2" t="s">
        <v>302</v>
      </c>
      <c r="P160" s="2" t="s">
        <v>31</v>
      </c>
      <c r="Q160" s="2" t="s">
        <v>31</v>
      </c>
      <c r="R160" s="2" t="s">
        <v>692</v>
      </c>
    </row>
    <row r="161" spans="1:18" ht="51">
      <c r="A161" t="str">
        <f>HYPERLINK("https://www.onsemi.cn/PowerSolutions/product.do?id=NCV33275","NCV33275")</f>
        <v>NCV33275</v>
      </c>
      <c r="B161" t="str">
        <f>HYPERLINK("https://www.onsemi.cn/pub/Collateral/MC33275-D.PDF","MC33275/D (230kB)")</f>
        <v>MC33275/D (230kB)</v>
      </c>
      <c r="C161" t="s">
        <v>33</v>
      </c>
      <c r="D161" s="2" t="s">
        <v>119</v>
      </c>
      <c r="E161" t="s">
        <v>166</v>
      </c>
      <c r="F161" s="2" t="s">
        <v>21</v>
      </c>
      <c r="G161" s="2" t="s">
        <v>22</v>
      </c>
      <c r="H161" s="2" t="s">
        <v>693</v>
      </c>
      <c r="I161" s="2" t="s">
        <v>36</v>
      </c>
      <c r="J161" s="2" t="s">
        <v>502</v>
      </c>
      <c r="K161" s="2" t="s">
        <v>168</v>
      </c>
      <c r="L161" s="2" t="s">
        <v>311</v>
      </c>
      <c r="M161" s="2" t="s">
        <v>312</v>
      </c>
      <c r="N161" s="2" t="s">
        <v>38</v>
      </c>
      <c r="O161" s="2" t="s">
        <v>313</v>
      </c>
      <c r="P161" s="2" t="s">
        <v>31</v>
      </c>
      <c r="Q161" s="2" t="s">
        <v>31</v>
      </c>
      <c r="R161" s="2" t="s">
        <v>679</v>
      </c>
    </row>
    <row r="162" spans="1:18" ht="51">
      <c r="A162" t="str">
        <f>HYPERLINK("https://www.onsemi.cn/PowerSolutions/product.do?id=NCV33375","NCV33375")</f>
        <v>NCV33375</v>
      </c>
      <c r="B162" t="str">
        <f>HYPERLINK("https://www.onsemi.cn/pub/Collateral/MC33375-D.PDF","MC33375/D (225kB)")</f>
        <v>MC33375/D (225kB)</v>
      </c>
      <c r="C162" t="s">
        <v>694</v>
      </c>
      <c r="D162" s="2" t="s">
        <v>119</v>
      </c>
      <c r="E162" t="s">
        <v>166</v>
      </c>
      <c r="F162" s="2" t="s">
        <v>21</v>
      </c>
      <c r="G162" s="2" t="s">
        <v>22</v>
      </c>
      <c r="H162" s="2" t="s">
        <v>695</v>
      </c>
      <c r="I162" s="2" t="s">
        <v>36</v>
      </c>
      <c r="J162" s="2" t="s">
        <v>104</v>
      </c>
      <c r="K162" s="2" t="s">
        <v>168</v>
      </c>
      <c r="L162" s="2" t="s">
        <v>311</v>
      </c>
      <c r="M162" s="2" t="s">
        <v>312</v>
      </c>
      <c r="N162" s="2" t="s">
        <v>301</v>
      </c>
      <c r="O162" s="2" t="s">
        <v>313</v>
      </c>
      <c r="P162" s="2" t="s">
        <v>30</v>
      </c>
      <c r="Q162" s="2" t="s">
        <v>31</v>
      </c>
      <c r="R162" s="2" t="s">
        <v>696</v>
      </c>
    </row>
    <row r="163" spans="1:18" ht="51">
      <c r="A163" t="str">
        <f>HYPERLINK("https://www.onsemi.cn/PowerSolutions/product.do?id=NCV4250-2C","NCV4250-2C")</f>
        <v>NCV4250-2C</v>
      </c>
      <c r="B163" t="str">
        <f>HYPERLINK("https://www.onsemi.cn/pub/Collateral/NCV4250-2C-D.PDF","NCV4250-2C/D (95kB)")</f>
        <v>NCV4250-2C/D (95kB)</v>
      </c>
      <c r="C163" t="s">
        <v>697</v>
      </c>
      <c r="D163" s="2" t="s">
        <v>119</v>
      </c>
      <c r="E163" t="s">
        <v>166</v>
      </c>
      <c r="F163" s="2" t="s">
        <v>21</v>
      </c>
      <c r="G163" s="2" t="s">
        <v>22</v>
      </c>
      <c r="H163" s="2" t="s">
        <v>192</v>
      </c>
      <c r="I163" s="2" t="s">
        <v>28</v>
      </c>
      <c r="J163" s="2" t="s">
        <v>327</v>
      </c>
      <c r="K163" s="2" t="s">
        <v>59</v>
      </c>
      <c r="L163" s="2" t="s">
        <v>112</v>
      </c>
      <c r="M163" s="2" t="s">
        <v>197</v>
      </c>
      <c r="N163" s="2" t="s">
        <v>29</v>
      </c>
      <c r="O163" s="2" t="s">
        <v>302</v>
      </c>
      <c r="P163" s="2" t="s">
        <v>30</v>
      </c>
      <c r="Q163" s="2" t="s">
        <v>31</v>
      </c>
      <c r="R163" s="2" t="s">
        <v>320</v>
      </c>
    </row>
    <row r="164" spans="1:18" ht="51">
      <c r="A164" t="str">
        <f>HYPERLINK("https://www.onsemi.cn/PowerSolutions/product.do?id=NCV4254C","NCV4254C")</f>
        <v>NCV4254C</v>
      </c>
      <c r="B164" t="str">
        <f>HYPERLINK("https://www.onsemi.cn/pub/Collateral/NCV4254C-D.PDF","NCV4254C/D (186kB)")</f>
        <v>NCV4254C/D (186kB)</v>
      </c>
      <c r="C164" t="s">
        <v>698</v>
      </c>
      <c r="D164" s="2" t="s">
        <v>119</v>
      </c>
      <c r="E164" t="s">
        <v>166</v>
      </c>
      <c r="F164" s="2" t="s">
        <v>21</v>
      </c>
      <c r="G164" s="2" t="s">
        <v>22</v>
      </c>
      <c r="H164" s="2" t="s">
        <v>699</v>
      </c>
      <c r="I164" s="2" t="s">
        <v>620</v>
      </c>
      <c r="J164" s="2" t="s">
        <v>327</v>
      </c>
      <c r="K164" s="2" t="s">
        <v>177</v>
      </c>
      <c r="L164" s="2" t="s">
        <v>433</v>
      </c>
      <c r="M164" s="2" t="s">
        <v>285</v>
      </c>
      <c r="N164" s="2" t="s">
        <v>44</v>
      </c>
      <c r="O164" t="s">
        <v>156</v>
      </c>
      <c r="P164" s="2" t="s">
        <v>30</v>
      </c>
      <c r="Q164" s="2" t="s">
        <v>223</v>
      </c>
      <c r="R164" s="2" t="s">
        <v>700</v>
      </c>
    </row>
    <row r="165" spans="1:18" ht="51">
      <c r="A165" t="str">
        <f>HYPERLINK("https://www.onsemi.cn/PowerSolutions/product.do?id=NCV4263-2C","NCV4263-2C")</f>
        <v>NCV4263-2C</v>
      </c>
      <c r="B165" t="str">
        <f>HYPERLINK("https://www.onsemi.cn/pub/Collateral/NCV4263-2C-D.PDF","NCV4263-2C/D (183kB)")</f>
        <v>NCV4263-2C/D (183kB)</v>
      </c>
      <c r="C165" t="s">
        <v>701</v>
      </c>
      <c r="D165" s="2" t="s">
        <v>119</v>
      </c>
      <c r="E165" t="s">
        <v>166</v>
      </c>
      <c r="F165" s="2" t="s">
        <v>21</v>
      </c>
      <c r="G165" s="2" t="s">
        <v>22</v>
      </c>
      <c r="H165" s="2" t="s">
        <v>200</v>
      </c>
      <c r="I165" s="2" t="s">
        <v>24</v>
      </c>
      <c r="J165" s="2" t="s">
        <v>702</v>
      </c>
      <c r="K165" s="2" t="s">
        <v>177</v>
      </c>
      <c r="L165" s="2" t="s">
        <v>36</v>
      </c>
      <c r="M165" s="2" t="s">
        <v>185</v>
      </c>
      <c r="N165" s="2" t="s">
        <v>52</v>
      </c>
      <c r="O165" s="2" t="s">
        <v>302</v>
      </c>
      <c r="P165" s="2" t="s">
        <v>30</v>
      </c>
      <c r="Q165" s="2" t="s">
        <v>30</v>
      </c>
      <c r="R165" s="2" t="s">
        <v>703</v>
      </c>
    </row>
    <row r="166" spans="1:18" ht="51">
      <c r="A166" t="str">
        <f>HYPERLINK("https://www.onsemi.cn/PowerSolutions/product.do?id=NCV4264","NCV4264")</f>
        <v>NCV4264</v>
      </c>
      <c r="B166" t="str">
        <f>HYPERLINK("https://www.onsemi.cn/pub/Collateral/NCV4264-D.PDF","NCV4264/D (130kB)")</f>
        <v>NCV4264/D (130kB)</v>
      </c>
      <c r="C166" t="s">
        <v>704</v>
      </c>
      <c r="D166" s="2" t="s">
        <v>119</v>
      </c>
      <c r="E166" t="s">
        <v>166</v>
      </c>
      <c r="F166" s="2" t="s">
        <v>21</v>
      </c>
      <c r="G166" s="2" t="s">
        <v>22</v>
      </c>
      <c r="H166" s="2" t="s">
        <v>200</v>
      </c>
      <c r="I166" s="2" t="s">
        <v>220</v>
      </c>
      <c r="J166" s="2" t="s">
        <v>702</v>
      </c>
      <c r="K166" s="2" t="s">
        <v>177</v>
      </c>
      <c r="L166" s="2" t="s">
        <v>185</v>
      </c>
      <c r="M166" s="2" t="s">
        <v>220</v>
      </c>
      <c r="N166" s="2" t="s">
        <v>189</v>
      </c>
      <c r="O166" s="2" t="s">
        <v>302</v>
      </c>
      <c r="P166" s="2" t="s">
        <v>31</v>
      </c>
      <c r="Q166" s="2" t="s">
        <v>31</v>
      </c>
      <c r="R166" s="2" t="s">
        <v>255</v>
      </c>
    </row>
    <row r="167" spans="1:18" ht="51">
      <c r="A167" t="str">
        <f>HYPERLINK("https://www.onsemi.cn/PowerSolutions/product.do?id=NCV4264-2","NCV4264-2")</f>
        <v>NCV4264-2</v>
      </c>
      <c r="B167" t="str">
        <f>HYPERLINK("https://www.onsemi.cn/pub/Collateral/NCV4264-2-D.PDF","NCV4264-2/D (120kB)")</f>
        <v>NCV4264-2/D (120kB)</v>
      </c>
      <c r="C167" t="s">
        <v>705</v>
      </c>
      <c r="D167" s="2" t="s">
        <v>119</v>
      </c>
      <c r="E167" t="s">
        <v>166</v>
      </c>
      <c r="F167" s="2" t="s">
        <v>21</v>
      </c>
      <c r="G167" s="2" t="s">
        <v>22</v>
      </c>
      <c r="H167" s="2" t="s">
        <v>139</v>
      </c>
      <c r="I167" s="2" t="s">
        <v>220</v>
      </c>
      <c r="J167" s="2" t="s">
        <v>194</v>
      </c>
      <c r="K167" s="2" t="s">
        <v>177</v>
      </c>
      <c r="L167" s="2" t="s">
        <v>706</v>
      </c>
      <c r="M167" s="2" t="s">
        <v>707</v>
      </c>
      <c r="N167" s="2" t="s">
        <v>189</v>
      </c>
      <c r="O167" s="2" t="s">
        <v>302</v>
      </c>
      <c r="P167" s="2" t="s">
        <v>31</v>
      </c>
      <c r="Q167" s="2" t="s">
        <v>31</v>
      </c>
      <c r="R167" s="2" t="s">
        <v>255</v>
      </c>
    </row>
    <row r="168" spans="1:18" ht="51">
      <c r="A168" t="str">
        <f>HYPERLINK("https://www.onsemi.cn/PowerSolutions/product.do?id=NCV4264-2C","NCV4264-2C")</f>
        <v>NCV4264-2C</v>
      </c>
      <c r="B168" t="str">
        <f>HYPERLINK("https://www.onsemi.cn/pub/Collateral/NCV4264-2C-D.PDF","NCV4264-2C/D (117kB)")</f>
        <v>NCV4264-2C/D (117kB)</v>
      </c>
      <c r="C168" t="s">
        <v>705</v>
      </c>
      <c r="D168" s="2" t="s">
        <v>119</v>
      </c>
      <c r="E168" t="s">
        <v>166</v>
      </c>
      <c r="F168" s="2" t="s">
        <v>21</v>
      </c>
      <c r="G168" s="2" t="s">
        <v>22</v>
      </c>
      <c r="H168" s="2" t="s">
        <v>693</v>
      </c>
      <c r="I168" s="2" t="s">
        <v>220</v>
      </c>
      <c r="J168" s="2" t="s">
        <v>702</v>
      </c>
      <c r="K168" s="2" t="s">
        <v>177</v>
      </c>
      <c r="L168" s="2" t="s">
        <v>708</v>
      </c>
      <c r="M168" s="2" t="s">
        <v>707</v>
      </c>
      <c r="N168" s="2" t="s">
        <v>189</v>
      </c>
      <c r="O168" s="2" t="s">
        <v>302</v>
      </c>
      <c r="P168" s="2" t="s">
        <v>31</v>
      </c>
      <c r="Q168" s="2" t="s">
        <v>31</v>
      </c>
      <c r="R168" s="2" t="s">
        <v>679</v>
      </c>
    </row>
    <row r="169" spans="1:18" ht="51">
      <c r="A169" t="str">
        <f>HYPERLINK("https://www.onsemi.cn/PowerSolutions/product.do?id=NCV4266-2C","NCV4266-2C")</f>
        <v>NCV4266-2C</v>
      </c>
      <c r="B169" t="str">
        <f>HYPERLINK("https://www.onsemi.cn/pub/Collateral/NCV4266-2C-D.PDF","NCV4266-2C/D (124kB)")</f>
        <v>NCV4266-2C/D (124kB)</v>
      </c>
      <c r="C169" t="s">
        <v>709</v>
      </c>
      <c r="D169" s="2" t="s">
        <v>119</v>
      </c>
      <c r="E169" t="s">
        <v>166</v>
      </c>
      <c r="F169" s="2" t="s">
        <v>21</v>
      </c>
      <c r="G169" s="2" t="s">
        <v>22</v>
      </c>
      <c r="H169" s="2" t="s">
        <v>693</v>
      </c>
      <c r="I169" s="2" t="s">
        <v>24</v>
      </c>
      <c r="J169" s="2" t="s">
        <v>710</v>
      </c>
      <c r="K169" s="2" t="s">
        <v>177</v>
      </c>
      <c r="L169" s="2" t="s">
        <v>479</v>
      </c>
      <c r="M169" s="2" t="s">
        <v>58</v>
      </c>
      <c r="N169" s="2" t="s">
        <v>631</v>
      </c>
      <c r="O169" t="s">
        <v>156</v>
      </c>
      <c r="P169" s="2" t="s">
        <v>30</v>
      </c>
      <c r="Q169" s="2" t="s">
        <v>31</v>
      </c>
      <c r="R169" s="2" t="s">
        <v>679</v>
      </c>
    </row>
    <row r="170" spans="1:18" ht="51">
      <c r="A170" t="str">
        <f>HYPERLINK("https://www.onsemi.cn/PowerSolutions/product.do?id=NCV4269A","NCV4269A")</f>
        <v>NCV4269A</v>
      </c>
      <c r="B170" t="str">
        <f>HYPERLINK("https://www.onsemi.cn/pub/Collateral/NCV4269A-D.PDF","NCV4269A/D (215kB)")</f>
        <v>NCV4269A/D (215kB)</v>
      </c>
      <c r="C170" t="s">
        <v>711</v>
      </c>
      <c r="D170" s="2" t="s">
        <v>119</v>
      </c>
      <c r="E170" t="s">
        <v>166</v>
      </c>
      <c r="F170" s="2" t="s">
        <v>21</v>
      </c>
      <c r="G170" s="2" t="s">
        <v>22</v>
      </c>
      <c r="H170" s="2" t="s">
        <v>693</v>
      </c>
      <c r="I170" s="2" t="s">
        <v>24</v>
      </c>
      <c r="J170" s="2" t="s">
        <v>712</v>
      </c>
      <c r="K170" s="2" t="s">
        <v>177</v>
      </c>
      <c r="L170" s="2" t="s">
        <v>72</v>
      </c>
      <c r="M170" s="2" t="s">
        <v>140</v>
      </c>
      <c r="N170" t="s">
        <v>156</v>
      </c>
      <c r="O170" t="s">
        <v>156</v>
      </c>
      <c r="P170" s="2" t="s">
        <v>31</v>
      </c>
      <c r="Q170" s="2" t="s">
        <v>30</v>
      </c>
      <c r="R170" s="2" t="s">
        <v>713</v>
      </c>
    </row>
    <row r="171" spans="1:18" ht="51">
      <c r="A171" t="str">
        <f>HYPERLINK("https://www.onsemi.cn/PowerSolutions/product.do?id=NCV4269C","NCV4269C")</f>
        <v>NCV4269C</v>
      </c>
      <c r="B171" t="str">
        <f>HYPERLINK("https://www.onsemi.cn/pub/Collateral/NCV4269C-D.PDF","NCV4269C/D (210kB)")</f>
        <v>NCV4269C/D (210kB)</v>
      </c>
      <c r="C171" t="s">
        <v>714</v>
      </c>
      <c r="D171" s="2" t="s">
        <v>119</v>
      </c>
      <c r="E171" t="s">
        <v>166</v>
      </c>
      <c r="F171" s="2" t="s">
        <v>21</v>
      </c>
      <c r="G171" s="2" t="s">
        <v>22</v>
      </c>
      <c r="H171" s="2" t="s">
        <v>200</v>
      </c>
      <c r="I171" s="2" t="s">
        <v>24</v>
      </c>
      <c r="J171" s="2" t="s">
        <v>240</v>
      </c>
      <c r="K171" s="2" t="s">
        <v>177</v>
      </c>
      <c r="L171" s="2" t="s">
        <v>48</v>
      </c>
      <c r="M171" s="2" t="s">
        <v>312</v>
      </c>
      <c r="N171" t="s">
        <v>156</v>
      </c>
      <c r="O171" t="s">
        <v>156</v>
      </c>
      <c r="P171" s="2" t="s">
        <v>31</v>
      </c>
      <c r="Q171" s="2" t="s">
        <v>30</v>
      </c>
      <c r="R171" s="2" t="s">
        <v>715</v>
      </c>
    </row>
    <row r="172" spans="1:18" ht="51">
      <c r="A172" t="str">
        <f>HYPERLINK("https://www.onsemi.cn/PowerSolutions/product.do?id=NCV4274","NCV4274")</f>
        <v>NCV4274</v>
      </c>
      <c r="B172" t="str">
        <f>HYPERLINK("https://www.onsemi.cn/pub/Collateral/NCV4274-D.PDF","NCV4274/D (148kB)")</f>
        <v>NCV4274/D (148kB)</v>
      </c>
      <c r="C172" t="s">
        <v>716</v>
      </c>
      <c r="D172" s="2" t="s">
        <v>119</v>
      </c>
      <c r="E172" t="s">
        <v>166</v>
      </c>
      <c r="F172" s="2" t="s">
        <v>21</v>
      </c>
      <c r="G172" s="2" t="s">
        <v>22</v>
      </c>
      <c r="H172" s="2" t="s">
        <v>139</v>
      </c>
      <c r="I172" s="2" t="s">
        <v>165</v>
      </c>
      <c r="J172" s="2" t="s">
        <v>702</v>
      </c>
      <c r="K172" s="2" t="s">
        <v>177</v>
      </c>
      <c r="L172" s="2" t="s">
        <v>124</v>
      </c>
      <c r="M172" s="2" t="s">
        <v>585</v>
      </c>
      <c r="N172" s="2" t="s">
        <v>44</v>
      </c>
      <c r="O172" s="2" t="s">
        <v>302</v>
      </c>
      <c r="P172" s="2" t="s">
        <v>31</v>
      </c>
      <c r="Q172" s="2" t="s">
        <v>31</v>
      </c>
      <c r="R172" s="2" t="s">
        <v>394</v>
      </c>
    </row>
    <row r="173" spans="1:18" ht="63.75">
      <c r="A173" t="str">
        <f>HYPERLINK("https://www.onsemi.cn/PowerSolutions/product.do?id=NCV4274C","NCV4274C")</f>
        <v>NCV4274C</v>
      </c>
      <c r="B173" t="str">
        <f>HYPERLINK("https://www.onsemi.cn/pub/Collateral/NCV4274C-D.PDF","NCV4274C/D (158kB)")</f>
        <v>NCV4274C/D (158kB)</v>
      </c>
      <c r="C173" t="s">
        <v>717</v>
      </c>
      <c r="D173" s="2" t="s">
        <v>119</v>
      </c>
      <c r="E173" t="s">
        <v>166</v>
      </c>
      <c r="F173" s="2" t="s">
        <v>21</v>
      </c>
      <c r="G173" s="2" t="s">
        <v>22</v>
      </c>
      <c r="H173" s="2" t="s">
        <v>693</v>
      </c>
      <c r="I173" s="2" t="s">
        <v>165</v>
      </c>
      <c r="J173" s="2" t="s">
        <v>710</v>
      </c>
      <c r="K173" s="2" t="s">
        <v>177</v>
      </c>
      <c r="L173" s="2" t="s">
        <v>72</v>
      </c>
      <c r="M173" s="2" t="s">
        <v>312</v>
      </c>
      <c r="N173" s="2" t="s">
        <v>44</v>
      </c>
      <c r="O173" s="2" t="s">
        <v>302</v>
      </c>
      <c r="P173" s="2" t="s">
        <v>31</v>
      </c>
      <c r="Q173" s="2" t="s">
        <v>31</v>
      </c>
      <c r="R173" s="2" t="s">
        <v>718</v>
      </c>
    </row>
    <row r="174" spans="1:18" ht="51">
      <c r="A174" t="str">
        <f>HYPERLINK("https://www.onsemi.cn/PowerSolutions/product.do?id=NCV4275C","NCV4275C")</f>
        <v>NCV4275C</v>
      </c>
      <c r="B174" t="str">
        <f>HYPERLINK("https://www.onsemi.cn/pub/Collateral/NCV4275C-D.PDF","NCV4275C/D (154kB)")</f>
        <v>NCV4275C/D (154kB)</v>
      </c>
      <c r="C174" t="s">
        <v>719</v>
      </c>
      <c r="D174" s="2" t="s">
        <v>119</v>
      </c>
      <c r="E174" t="s">
        <v>166</v>
      </c>
      <c r="F174" s="2" t="s">
        <v>21</v>
      </c>
      <c r="G174" s="2" t="s">
        <v>22</v>
      </c>
      <c r="H174" s="2" t="s">
        <v>693</v>
      </c>
      <c r="I174" s="2" t="s">
        <v>81</v>
      </c>
      <c r="J174" s="2" t="s">
        <v>712</v>
      </c>
      <c r="K174" s="2" t="s">
        <v>177</v>
      </c>
      <c r="L174" s="2" t="s">
        <v>72</v>
      </c>
      <c r="M174" s="2" t="s">
        <v>24</v>
      </c>
      <c r="N174" s="2" t="s">
        <v>44</v>
      </c>
      <c r="O174" s="2" t="s">
        <v>302</v>
      </c>
      <c r="P174" s="2" t="s">
        <v>31</v>
      </c>
      <c r="Q174" s="2" t="s">
        <v>30</v>
      </c>
      <c r="R174" s="2" t="s">
        <v>720</v>
      </c>
    </row>
    <row r="175" spans="1:18" ht="51">
      <c r="A175" t="str">
        <f>HYPERLINK("https://www.onsemi.cn/PowerSolutions/product.do?id=NCV4276C","NCV4276C")</f>
        <v>NCV4276C</v>
      </c>
      <c r="B175" t="str">
        <f>HYPERLINK("https://www.onsemi.cn/pub/Collateral/NCV4276C-D.PDF","NCV4276C/D (171kB)")</f>
        <v>NCV4276C/D (171kB)</v>
      </c>
      <c r="C175" t="s">
        <v>717</v>
      </c>
      <c r="D175" s="2" t="s">
        <v>119</v>
      </c>
      <c r="E175" t="s">
        <v>166</v>
      </c>
      <c r="F175" s="2" t="s">
        <v>21</v>
      </c>
      <c r="G175" s="2" t="s">
        <v>22</v>
      </c>
      <c r="H175" s="2" t="s">
        <v>721</v>
      </c>
      <c r="I175" s="2" t="s">
        <v>165</v>
      </c>
      <c r="J175" s="2" t="s">
        <v>702</v>
      </c>
      <c r="K175" s="2" t="s">
        <v>177</v>
      </c>
      <c r="L175" s="2" t="s">
        <v>72</v>
      </c>
      <c r="M175" s="2" t="s">
        <v>722</v>
      </c>
      <c r="N175" s="2" t="s">
        <v>29</v>
      </c>
      <c r="O175" s="2" t="s">
        <v>302</v>
      </c>
      <c r="P175" s="2" t="s">
        <v>30</v>
      </c>
      <c r="Q175" s="2" t="s">
        <v>31</v>
      </c>
      <c r="R175" s="2" t="s">
        <v>720</v>
      </c>
    </row>
    <row r="176" spans="1:18" ht="51">
      <c r="A176" t="str">
        <f>HYPERLINK("https://www.onsemi.cn/PowerSolutions/product.do?id=NCV4279C","NCV4279C")</f>
        <v>NCV4279C</v>
      </c>
      <c r="B176" t="str">
        <f>HYPERLINK("https://www.onsemi.cn/pub/Collateral/NCV4279C-D.PDF","NCV4279C/D (174kB)")</f>
        <v>NCV4279C/D (174kB)</v>
      </c>
      <c r="C176" t="s">
        <v>714</v>
      </c>
      <c r="D176" s="2" t="s">
        <v>119</v>
      </c>
      <c r="E176" t="s">
        <v>166</v>
      </c>
      <c r="F176" s="2" t="s">
        <v>21</v>
      </c>
      <c r="G176" s="2" t="s">
        <v>22</v>
      </c>
      <c r="H176" s="2" t="s">
        <v>200</v>
      </c>
      <c r="I176" s="2" t="s">
        <v>24</v>
      </c>
      <c r="J176" s="2" t="s">
        <v>240</v>
      </c>
      <c r="K176" s="2" t="s">
        <v>177</v>
      </c>
      <c r="L176" s="2" t="s">
        <v>48</v>
      </c>
      <c r="M176" s="2" t="s">
        <v>312</v>
      </c>
      <c r="N176" t="s">
        <v>156</v>
      </c>
      <c r="O176" t="s">
        <v>156</v>
      </c>
      <c r="P176" s="2" t="s">
        <v>31</v>
      </c>
      <c r="Q176" s="2" t="s">
        <v>30</v>
      </c>
      <c r="R176" s="2" t="s">
        <v>723</v>
      </c>
    </row>
    <row r="177" spans="1:18" ht="51">
      <c r="A177" t="str">
        <f>HYPERLINK("https://www.onsemi.cn/PowerSolutions/product.do?id=NCV4290","NCV4290")</f>
        <v>NCV4290</v>
      </c>
      <c r="B177" t="str">
        <f>HYPERLINK("https://www.onsemi.cn/pub/Collateral/NCV4290-D.PDF","NCV4290/D (167kB)")</f>
        <v>NCV4290/D (167kB)</v>
      </c>
      <c r="C177" t="s">
        <v>719</v>
      </c>
      <c r="D177" s="2" t="s">
        <v>119</v>
      </c>
      <c r="E177" t="s">
        <v>166</v>
      </c>
      <c r="F177" s="2" t="s">
        <v>21</v>
      </c>
      <c r="G177" s="2" t="s">
        <v>22</v>
      </c>
      <c r="H177" s="2" t="s">
        <v>200</v>
      </c>
      <c r="I177" s="2" t="s">
        <v>81</v>
      </c>
      <c r="J177" s="2" t="s">
        <v>702</v>
      </c>
      <c r="K177" s="2" t="s">
        <v>177</v>
      </c>
      <c r="L177" s="2" t="s">
        <v>72</v>
      </c>
      <c r="M177" s="2" t="s">
        <v>595</v>
      </c>
      <c r="N177" s="2" t="s">
        <v>44</v>
      </c>
      <c r="O177" s="2" t="s">
        <v>302</v>
      </c>
      <c r="P177" s="2" t="s">
        <v>31</v>
      </c>
      <c r="Q177" s="2" t="s">
        <v>30</v>
      </c>
      <c r="R177" s="2" t="s">
        <v>720</v>
      </c>
    </row>
    <row r="178" spans="1:18" ht="51">
      <c r="A178" t="str">
        <f>HYPERLINK("https://www.onsemi.cn/PowerSolutions/product.do?id=NCV4294C","NCV4294C")</f>
        <v>NCV4294C</v>
      </c>
      <c r="B178" t="str">
        <f>HYPERLINK("https://www.onsemi.cn/pub/Collateral/NCV4294C-D.PDF","NCV4294C/D (131kB)")</f>
        <v>NCV4294C/D (131kB)</v>
      </c>
      <c r="C178" t="s">
        <v>724</v>
      </c>
      <c r="D178" s="2" t="s">
        <v>119</v>
      </c>
      <c r="E178" t="s">
        <v>166</v>
      </c>
      <c r="F178" s="2" t="s">
        <v>21</v>
      </c>
      <c r="G178" s="2" t="s">
        <v>22</v>
      </c>
      <c r="H178" s="2" t="s">
        <v>693</v>
      </c>
      <c r="I178" s="2" t="s">
        <v>90</v>
      </c>
      <c r="J178" s="2" t="s">
        <v>725</v>
      </c>
      <c r="K178" s="2" t="s">
        <v>177</v>
      </c>
      <c r="L178" s="2" t="s">
        <v>285</v>
      </c>
      <c r="M178" s="2" t="s">
        <v>169</v>
      </c>
      <c r="N178" s="2" t="s">
        <v>44</v>
      </c>
      <c r="O178" s="2" t="s">
        <v>302</v>
      </c>
      <c r="P178" s="2" t="s">
        <v>31</v>
      </c>
      <c r="Q178" s="2" t="s">
        <v>31</v>
      </c>
      <c r="R178" s="2" t="s">
        <v>320</v>
      </c>
    </row>
    <row r="179" spans="1:18" ht="51">
      <c r="A179" t="str">
        <f>HYPERLINK("https://www.onsemi.cn/PowerSolutions/product.do?id=NCV4295C","NCV4295C")</f>
        <v>NCV4295C</v>
      </c>
      <c r="B179" t="str">
        <f>HYPERLINK("https://www.onsemi.cn/pub/Collateral/NCV4295C-D.PDF","NCV4295C/D (134kB)")</f>
        <v>NCV4295C/D (134kB)</v>
      </c>
      <c r="C179" t="s">
        <v>726</v>
      </c>
      <c r="D179" s="2" t="s">
        <v>119</v>
      </c>
      <c r="E179" t="s">
        <v>166</v>
      </c>
      <c r="F179" s="2" t="s">
        <v>21</v>
      </c>
      <c r="G179" s="2" t="s">
        <v>22</v>
      </c>
      <c r="H179" s="2" t="s">
        <v>693</v>
      </c>
      <c r="I179" s="2" t="s">
        <v>90</v>
      </c>
      <c r="J179" s="2" t="s">
        <v>725</v>
      </c>
      <c r="K179" s="2" t="s">
        <v>177</v>
      </c>
      <c r="L179" s="2" t="s">
        <v>285</v>
      </c>
      <c r="M179" s="2" t="s">
        <v>169</v>
      </c>
      <c r="N179" s="2" t="s">
        <v>44</v>
      </c>
      <c r="O179" s="2" t="s">
        <v>302</v>
      </c>
      <c r="P179" s="2" t="s">
        <v>31</v>
      </c>
      <c r="Q179" s="2" t="s">
        <v>31</v>
      </c>
      <c r="R179" s="2" t="s">
        <v>320</v>
      </c>
    </row>
    <row r="180" spans="1:18" ht="51">
      <c r="A180" t="str">
        <f>HYPERLINK("https://www.onsemi.cn/PowerSolutions/product.do?id=NCV4296-2C","NCV4296-2C")</f>
        <v>NCV4296-2C</v>
      </c>
      <c r="B180" t="str">
        <f>HYPERLINK("https://www.onsemi.cn/pub/Collateral/NCV4296-2C-D.PDF","NCV4296-2C/D (135kB)")</f>
        <v>NCV4296-2C/D (135kB)</v>
      </c>
      <c r="C180" t="s">
        <v>726</v>
      </c>
      <c r="D180" s="2" t="s">
        <v>119</v>
      </c>
      <c r="E180" t="s">
        <v>166</v>
      </c>
      <c r="F180" s="2" t="s">
        <v>21</v>
      </c>
      <c r="G180" s="2" t="s">
        <v>22</v>
      </c>
      <c r="H180" s="2" t="s">
        <v>693</v>
      </c>
      <c r="I180" s="2" t="s">
        <v>90</v>
      </c>
      <c r="J180" s="2" t="s">
        <v>725</v>
      </c>
      <c r="K180" s="2" t="s">
        <v>177</v>
      </c>
      <c r="L180" s="2" t="s">
        <v>285</v>
      </c>
      <c r="M180" s="2" t="s">
        <v>24</v>
      </c>
      <c r="N180" s="2" t="s">
        <v>44</v>
      </c>
      <c r="O180" s="2" t="s">
        <v>302</v>
      </c>
      <c r="P180" s="2" t="s">
        <v>31</v>
      </c>
      <c r="Q180" s="2" t="s">
        <v>31</v>
      </c>
      <c r="R180" s="2" t="s">
        <v>320</v>
      </c>
    </row>
    <row r="181" spans="1:18" ht="51">
      <c r="A181" t="str">
        <f>HYPERLINK("https://www.onsemi.cn/PowerSolutions/product.do?id=NCV4299AD","NCV4299AD")</f>
        <v>NCV4299AD</v>
      </c>
      <c r="B181" t="str">
        <f>HYPERLINK("https://www.onsemi.cn/pub/Collateral/NCV4299A-D.PDF","NCV4299A/D (202kB)")</f>
        <v>NCV4299A/D (202kB)</v>
      </c>
      <c r="C181" t="s">
        <v>727</v>
      </c>
      <c r="D181" s="2" t="s">
        <v>119</v>
      </c>
      <c r="E181" t="s">
        <v>166</v>
      </c>
      <c r="F181" s="2" t="s">
        <v>21</v>
      </c>
      <c r="G181" s="2" t="s">
        <v>22</v>
      </c>
      <c r="H181" s="2" t="s">
        <v>200</v>
      </c>
      <c r="I181" s="2" t="s">
        <v>24</v>
      </c>
      <c r="J181" s="2" t="s">
        <v>240</v>
      </c>
      <c r="K181" s="2" t="s">
        <v>177</v>
      </c>
      <c r="L181" s="2" t="s">
        <v>433</v>
      </c>
      <c r="M181" s="2" t="s">
        <v>285</v>
      </c>
      <c r="N181" s="2" t="s">
        <v>373</v>
      </c>
      <c r="O181" s="2" t="s">
        <v>302</v>
      </c>
      <c r="P181" s="2" t="s">
        <v>30</v>
      </c>
      <c r="Q181" s="2" t="s">
        <v>30</v>
      </c>
      <c r="R181" s="2" t="s">
        <v>728</v>
      </c>
    </row>
    <row r="182" spans="1:18" ht="51">
      <c r="A182" t="str">
        <f>HYPERLINK("https://www.onsemi.cn/PowerSolutions/product.do?id=NCV4299C","NCV4299C")</f>
        <v>NCV4299C</v>
      </c>
      <c r="B182" t="str">
        <f>HYPERLINK("https://www.onsemi.cn/pub/Collateral/NCV4299C-D.PDF","NCV4299C/D (197kB)")</f>
        <v>NCV4299C/D (197kB)</v>
      </c>
      <c r="C182" t="s">
        <v>727</v>
      </c>
      <c r="D182" s="2" t="s">
        <v>119</v>
      </c>
      <c r="E182" t="s">
        <v>166</v>
      </c>
      <c r="F182" s="2" t="s">
        <v>21</v>
      </c>
      <c r="G182" s="2" t="s">
        <v>22</v>
      </c>
      <c r="H182" s="2" t="s">
        <v>693</v>
      </c>
      <c r="I182" s="2" t="s">
        <v>24</v>
      </c>
      <c r="J182" s="2" t="s">
        <v>240</v>
      </c>
      <c r="K182" s="2" t="s">
        <v>177</v>
      </c>
      <c r="L182" s="2" t="s">
        <v>311</v>
      </c>
      <c r="M182" s="2" t="s">
        <v>51</v>
      </c>
      <c r="N182" s="2" t="s">
        <v>373</v>
      </c>
      <c r="O182" s="2" t="s">
        <v>302</v>
      </c>
      <c r="P182" s="2" t="s">
        <v>30</v>
      </c>
      <c r="Q182" s="2" t="s">
        <v>30</v>
      </c>
      <c r="R182" s="2" t="s">
        <v>723</v>
      </c>
    </row>
    <row r="183" spans="1:18" ht="51">
      <c r="A183" t="str">
        <f>HYPERLINK("https://www.onsemi.cn/PowerSolutions/product.do?id=NCV47411","NCV47411")</f>
        <v>NCV47411</v>
      </c>
      <c r="B183" t="str">
        <f>HYPERLINK("https://www.onsemi.cn/pub/Collateral/NCV47411-D.PDF","NCV47411/D (181kB)")</f>
        <v>NCV47411/D (181kB)</v>
      </c>
      <c r="C183" t="s">
        <v>729</v>
      </c>
      <c r="D183" s="2" t="s">
        <v>119</v>
      </c>
      <c r="E183" t="s">
        <v>166</v>
      </c>
      <c r="F183" s="2" t="s">
        <v>128</v>
      </c>
      <c r="G183" s="2" t="s">
        <v>22</v>
      </c>
      <c r="H183" s="2" t="s">
        <v>167</v>
      </c>
      <c r="I183" s="2" t="s">
        <v>220</v>
      </c>
      <c r="J183" s="2" t="s">
        <v>702</v>
      </c>
      <c r="K183" s="2" t="s">
        <v>59</v>
      </c>
      <c r="L183" s="2" t="s">
        <v>72</v>
      </c>
      <c r="M183" s="2" t="s">
        <v>730</v>
      </c>
      <c r="N183" s="2" t="s">
        <v>38</v>
      </c>
      <c r="O183" s="2" t="s">
        <v>731</v>
      </c>
      <c r="P183" s="2" t="s">
        <v>30</v>
      </c>
      <c r="Q183" s="2" t="s">
        <v>31</v>
      </c>
      <c r="R183" s="2" t="s">
        <v>728</v>
      </c>
    </row>
    <row r="184" spans="1:18" ht="51">
      <c r="A184" t="str">
        <f>HYPERLINK("https://www.onsemi.cn/PowerSolutions/product.do?id=NCV47551","NCV47551")</f>
        <v>NCV47551</v>
      </c>
      <c r="B184" t="str">
        <f>HYPERLINK("https://www.onsemi.cn/pub/Collateral/NCV47551-D.PDF","NCV47551/D (176kB)")</f>
        <v>NCV47551/D (176kB)</v>
      </c>
      <c r="C184" t="s">
        <v>732</v>
      </c>
      <c r="D184" s="2" t="s">
        <v>119</v>
      </c>
      <c r="E184" t="s">
        <v>166</v>
      </c>
      <c r="F184" s="2" t="s">
        <v>21</v>
      </c>
      <c r="G184" s="2" t="s">
        <v>22</v>
      </c>
      <c r="H184" s="2" t="s">
        <v>167</v>
      </c>
      <c r="I184" s="2" t="s">
        <v>520</v>
      </c>
      <c r="J184" s="2" t="s">
        <v>702</v>
      </c>
      <c r="K184" s="2" t="s">
        <v>59</v>
      </c>
      <c r="L184" s="2" t="s">
        <v>449</v>
      </c>
      <c r="M184" s="2" t="s">
        <v>733</v>
      </c>
      <c r="N184" s="2" t="s">
        <v>91</v>
      </c>
      <c r="O184" s="2" t="s">
        <v>734</v>
      </c>
      <c r="P184" s="2" t="s">
        <v>30</v>
      </c>
      <c r="Q184" s="2" t="s">
        <v>31</v>
      </c>
      <c r="R184" s="2" t="s">
        <v>255</v>
      </c>
    </row>
    <row r="185" spans="1:18" ht="51">
      <c r="A185" t="str">
        <f>HYPERLINK("https://www.onsemi.cn/PowerSolutions/product.do?id=NCV47700","NCV47700")</f>
        <v>NCV47700</v>
      </c>
      <c r="B185" t="str">
        <f>HYPERLINK("https://www.onsemi.cn/pub/Collateral/NCV47700-D.PDF","NCV47700/D (179kB)")</f>
        <v>NCV47700/D (179kB)</v>
      </c>
      <c r="C185" t="s">
        <v>735</v>
      </c>
      <c r="D185" s="2" t="s">
        <v>119</v>
      </c>
      <c r="E185" t="s">
        <v>166</v>
      </c>
      <c r="F185" s="2" t="s">
        <v>21</v>
      </c>
      <c r="G185" s="2" t="s">
        <v>22</v>
      </c>
      <c r="H185" s="2" t="s">
        <v>167</v>
      </c>
      <c r="I185" s="2" t="s">
        <v>196</v>
      </c>
      <c r="J185" s="2" t="s">
        <v>702</v>
      </c>
      <c r="K185" s="2" t="s">
        <v>59</v>
      </c>
      <c r="L185" s="2" t="s">
        <v>72</v>
      </c>
      <c r="M185" s="2" t="s">
        <v>24</v>
      </c>
      <c r="N185" s="2" t="s">
        <v>29</v>
      </c>
      <c r="O185" s="2" t="s">
        <v>543</v>
      </c>
      <c r="P185" s="2" t="s">
        <v>30</v>
      </c>
      <c r="Q185" s="2" t="s">
        <v>31</v>
      </c>
      <c r="R185" s="2" t="s">
        <v>700</v>
      </c>
    </row>
    <row r="186" spans="1:18" ht="51">
      <c r="A186" t="str">
        <f>HYPERLINK("https://www.onsemi.cn/PowerSolutions/product.do?id=NCV47701","NCV47701")</f>
        <v>NCV47701</v>
      </c>
      <c r="B186" t="str">
        <f>HYPERLINK("https://www.onsemi.cn/pub/Collateral/NCV47701-D.PDF","NCV47701/D (180kB)")</f>
        <v>NCV47701/D (180kB)</v>
      </c>
      <c r="C186" t="s">
        <v>735</v>
      </c>
      <c r="D186" s="2" t="s">
        <v>119</v>
      </c>
      <c r="E186" t="s">
        <v>166</v>
      </c>
      <c r="F186" s="2" t="s">
        <v>21</v>
      </c>
      <c r="G186" s="2" t="s">
        <v>22</v>
      </c>
      <c r="H186" s="2" t="s">
        <v>167</v>
      </c>
      <c r="I186" s="2" t="s">
        <v>196</v>
      </c>
      <c r="J186" s="2" t="s">
        <v>702</v>
      </c>
      <c r="K186" s="2" t="s">
        <v>59</v>
      </c>
      <c r="L186" s="2" t="s">
        <v>72</v>
      </c>
      <c r="M186" s="2" t="s">
        <v>24</v>
      </c>
      <c r="N186" s="2" t="s">
        <v>29</v>
      </c>
      <c r="O186" s="2" t="s">
        <v>543</v>
      </c>
      <c r="P186" s="2" t="s">
        <v>30</v>
      </c>
      <c r="Q186" s="2" t="s">
        <v>31</v>
      </c>
      <c r="R186" s="2" t="s">
        <v>700</v>
      </c>
    </row>
    <row r="187" spans="1:18" ht="51">
      <c r="A187" t="str">
        <f>HYPERLINK("https://www.onsemi.cn/PowerSolutions/product.do?id=NCV47710","NCV47710")</f>
        <v>NCV47710</v>
      </c>
      <c r="B187" t="str">
        <f>HYPERLINK("https://www.onsemi.cn/pub/Collateral/NCV47710-D.PDF","NCV47710/D (180kB)")</f>
        <v>NCV47710/D (180kB)</v>
      </c>
      <c r="C187" t="s">
        <v>735</v>
      </c>
      <c r="D187" s="2" t="s">
        <v>119</v>
      </c>
      <c r="E187" t="s">
        <v>166</v>
      </c>
      <c r="F187" s="2" t="s">
        <v>21</v>
      </c>
      <c r="G187" s="2" t="s">
        <v>22</v>
      </c>
      <c r="H187" s="2" t="s">
        <v>167</v>
      </c>
      <c r="I187" s="2" t="s">
        <v>196</v>
      </c>
      <c r="J187" s="2" t="s">
        <v>702</v>
      </c>
      <c r="K187" s="2" t="s">
        <v>59</v>
      </c>
      <c r="L187" s="2" t="s">
        <v>72</v>
      </c>
      <c r="M187" s="2" t="s">
        <v>24</v>
      </c>
      <c r="N187" s="2" t="s">
        <v>29</v>
      </c>
      <c r="O187" s="2" t="s">
        <v>543</v>
      </c>
      <c r="P187" s="2" t="s">
        <v>30</v>
      </c>
      <c r="Q187" s="2" t="s">
        <v>31</v>
      </c>
      <c r="R187" s="2" t="s">
        <v>700</v>
      </c>
    </row>
    <row r="188" spans="1:18" ht="51">
      <c r="A188" t="str">
        <f>HYPERLINK("https://www.onsemi.cn/PowerSolutions/product.do?id=NCV47711","NCV47711")</f>
        <v>NCV47711</v>
      </c>
      <c r="B188" t="str">
        <f>HYPERLINK("https://www.onsemi.cn/pub/Collateral/NCV47711-D.PDF","NCV47711/D (178kB)")</f>
        <v>NCV47711/D (178kB)</v>
      </c>
      <c r="C188" t="s">
        <v>735</v>
      </c>
      <c r="D188" s="2" t="s">
        <v>119</v>
      </c>
      <c r="E188" t="s">
        <v>166</v>
      </c>
      <c r="F188" s="2" t="s">
        <v>21</v>
      </c>
      <c r="G188" s="2" t="s">
        <v>22</v>
      </c>
      <c r="H188" s="2" t="s">
        <v>167</v>
      </c>
      <c r="I188" s="2" t="s">
        <v>196</v>
      </c>
      <c r="J188" s="2" t="s">
        <v>702</v>
      </c>
      <c r="K188" s="2" t="s">
        <v>59</v>
      </c>
      <c r="L188" s="2" t="s">
        <v>72</v>
      </c>
      <c r="M188" s="2" t="s">
        <v>24</v>
      </c>
      <c r="N188" s="2" t="s">
        <v>29</v>
      </c>
      <c r="O188" s="2" t="s">
        <v>543</v>
      </c>
      <c r="P188" s="2" t="s">
        <v>30</v>
      </c>
      <c r="Q188" s="2" t="s">
        <v>31</v>
      </c>
      <c r="R188" s="2" t="s">
        <v>700</v>
      </c>
    </row>
    <row r="189" spans="1:18" ht="51">
      <c r="A189" t="str">
        <f>HYPERLINK("https://www.onsemi.cn/PowerSolutions/product.do?id=NCV47721","NCV47721")</f>
        <v>NCV47721</v>
      </c>
      <c r="B189" t="str">
        <f>HYPERLINK("https://www.onsemi.cn/pub/Collateral/NCV47721-D.PDF","NCV47721/D (205kB)")</f>
        <v>NCV47721/D (205kB)</v>
      </c>
      <c r="C189" t="s">
        <v>736</v>
      </c>
      <c r="D189" s="2" t="s">
        <v>119</v>
      </c>
      <c r="E189" t="s">
        <v>166</v>
      </c>
      <c r="F189" s="2" t="s">
        <v>21</v>
      </c>
      <c r="G189" s="2" t="s">
        <v>22</v>
      </c>
      <c r="H189" s="2" t="s">
        <v>167</v>
      </c>
      <c r="I189" s="2" t="s">
        <v>193</v>
      </c>
      <c r="J189" s="2" t="s">
        <v>702</v>
      </c>
      <c r="K189" s="2" t="s">
        <v>59</v>
      </c>
      <c r="L189" s="2" t="s">
        <v>72</v>
      </c>
      <c r="M189" s="2" t="s">
        <v>470</v>
      </c>
      <c r="N189" s="2" t="s">
        <v>52</v>
      </c>
      <c r="O189" s="2" t="s">
        <v>737</v>
      </c>
      <c r="P189" s="2" t="s">
        <v>30</v>
      </c>
      <c r="Q189" s="2" t="s">
        <v>31</v>
      </c>
      <c r="R189" s="2" t="s">
        <v>728</v>
      </c>
    </row>
    <row r="190" spans="1:18" ht="51">
      <c r="A190" t="str">
        <f>HYPERLINK("https://www.onsemi.cn/PowerSolutions/product.do?id=NCV47821","NCV47821")</f>
        <v>NCV47821</v>
      </c>
      <c r="B190" t="str">
        <f>HYPERLINK("https://www.onsemi.cn/pub/Collateral/NCV47821-D.PDF","NCV47821/D (235kB)")</f>
        <v>NCV47821/D (235kB)</v>
      </c>
      <c r="C190" t="s">
        <v>736</v>
      </c>
      <c r="D190" s="2" t="s">
        <v>119</v>
      </c>
      <c r="E190" t="s">
        <v>166</v>
      </c>
      <c r="F190" s="2" t="s">
        <v>128</v>
      </c>
      <c r="G190" s="2" t="s">
        <v>22</v>
      </c>
      <c r="H190" s="2" t="s">
        <v>167</v>
      </c>
      <c r="I190" s="2" t="s">
        <v>193</v>
      </c>
      <c r="J190" s="2" t="s">
        <v>702</v>
      </c>
      <c r="K190" s="2" t="s">
        <v>59</v>
      </c>
      <c r="L190" s="2" t="s">
        <v>72</v>
      </c>
      <c r="M190" s="2" t="s">
        <v>254</v>
      </c>
      <c r="N190" s="2" t="s">
        <v>38</v>
      </c>
      <c r="O190" s="2" t="s">
        <v>738</v>
      </c>
      <c r="P190" s="2" t="s">
        <v>30</v>
      </c>
      <c r="Q190" s="2" t="s">
        <v>31</v>
      </c>
      <c r="R190" s="2" t="s">
        <v>728</v>
      </c>
    </row>
    <row r="191" spans="1:18" ht="51">
      <c r="A191" t="str">
        <f>HYPERLINK("https://www.onsemi.cn/PowerSolutions/product.do?id=NCV48220","NCV48220")</f>
        <v>NCV48220</v>
      </c>
      <c r="B191" t="str">
        <f>HYPERLINK("https://www.onsemi.cn/pub/Collateral/NCV48220-D.PDF","NCV48220/D (191kB)")</f>
        <v>NCV48220/D (191kB)</v>
      </c>
      <c r="C191" t="s">
        <v>511</v>
      </c>
      <c r="D191" s="2" t="s">
        <v>119</v>
      </c>
      <c r="E191" t="s">
        <v>166</v>
      </c>
      <c r="F191" s="2" t="s">
        <v>21</v>
      </c>
      <c r="G191" s="2" t="s">
        <v>22</v>
      </c>
      <c r="H191" s="2" t="s">
        <v>200</v>
      </c>
      <c r="I191" s="2" t="s">
        <v>24</v>
      </c>
      <c r="J191" s="2" t="s">
        <v>159</v>
      </c>
      <c r="K191" s="2" t="s">
        <v>59</v>
      </c>
      <c r="L191" s="2" t="s">
        <v>24</v>
      </c>
      <c r="M191" s="2" t="s">
        <v>407</v>
      </c>
      <c r="N191" s="2" t="s">
        <v>44</v>
      </c>
      <c r="O191" s="2" t="s">
        <v>302</v>
      </c>
      <c r="P191" s="2" t="s">
        <v>30</v>
      </c>
      <c r="Q191" s="2" t="s">
        <v>30</v>
      </c>
      <c r="R191" s="2" t="s">
        <v>255</v>
      </c>
    </row>
    <row r="192" spans="1:18" ht="51">
      <c r="A192" t="str">
        <f>HYPERLINK("https://www.onsemi.cn/PowerSolutions/product.do?id=NCV4949A","NCV4949A")</f>
        <v>NCV4949A</v>
      </c>
      <c r="B192" t="str">
        <f>HYPERLINK("https://www.onsemi.cn/pub/Collateral/NCV4949A-D.PDF","NCV4949A/D (191kB)")</f>
        <v>NCV4949A/D (191kB)</v>
      </c>
      <c r="C192" t="s">
        <v>739</v>
      </c>
      <c r="D192" s="2" t="s">
        <v>119</v>
      </c>
      <c r="E192" t="s">
        <v>166</v>
      </c>
      <c r="F192" s="2" t="s">
        <v>21</v>
      </c>
      <c r="G192" s="2" t="s">
        <v>22</v>
      </c>
      <c r="H192" s="2" t="s">
        <v>200</v>
      </c>
      <c r="I192" s="2" t="s">
        <v>220</v>
      </c>
      <c r="J192" s="2" t="s">
        <v>740</v>
      </c>
      <c r="K192" s="2" t="s">
        <v>546</v>
      </c>
      <c r="L192" s="2" t="s">
        <v>36</v>
      </c>
      <c r="M192" s="2" t="s">
        <v>24</v>
      </c>
      <c r="N192" t="s">
        <v>156</v>
      </c>
      <c r="O192" t="s">
        <v>156</v>
      </c>
      <c r="P192" s="2" t="s">
        <v>31</v>
      </c>
      <c r="Q192" s="2" t="s">
        <v>31</v>
      </c>
      <c r="R192" s="2" t="s">
        <v>741</v>
      </c>
    </row>
    <row r="193" spans="1:18" ht="51">
      <c r="A193" t="str">
        <f>HYPERLINK("https://www.onsemi.cn/PowerSolutions/product.do?id=NCV4949C","NCV4949C")</f>
        <v>NCV4949C</v>
      </c>
      <c r="B193" t="str">
        <f>HYPERLINK("https://www.onsemi.cn/pub/Collateral/NCV4949C-D.PDF","NCV4949C/D (164kB)")</f>
        <v>NCV4949C/D (164kB)</v>
      </c>
      <c r="C193" t="s">
        <v>739</v>
      </c>
      <c r="D193" s="2" t="s">
        <v>119</v>
      </c>
      <c r="E193" t="s">
        <v>166</v>
      </c>
      <c r="F193" s="2" t="s">
        <v>21</v>
      </c>
      <c r="G193" s="2" t="s">
        <v>22</v>
      </c>
      <c r="H193" s="2" t="s">
        <v>200</v>
      </c>
      <c r="I193" s="2" t="s">
        <v>220</v>
      </c>
      <c r="J193" s="2" t="s">
        <v>26</v>
      </c>
      <c r="K193" s="2" t="s">
        <v>59</v>
      </c>
      <c r="L193" s="2" t="s">
        <v>433</v>
      </c>
      <c r="M193" s="2" t="s">
        <v>112</v>
      </c>
      <c r="N193" t="s">
        <v>156</v>
      </c>
      <c r="O193" t="s">
        <v>156</v>
      </c>
      <c r="P193" s="2" t="s">
        <v>31</v>
      </c>
      <c r="Q193" s="2" t="s">
        <v>31</v>
      </c>
      <c r="R193" s="2" t="s">
        <v>700</v>
      </c>
    </row>
    <row r="194" spans="1:18" ht="51">
      <c r="A194" t="str">
        <f>HYPERLINK("https://www.onsemi.cn/PowerSolutions/product.do?id=NCV5500","NCV5500")</f>
        <v>NCV5500</v>
      </c>
      <c r="B194" t="str">
        <f>HYPERLINK("https://www.onsemi.cn/pub/Collateral/NCP5500-D.PDF","NCP5500/D (187kB)")</f>
        <v>NCP5500/D (187kB)</v>
      </c>
      <c r="C194" t="s">
        <v>742</v>
      </c>
      <c r="D194" s="2" t="s">
        <v>119</v>
      </c>
      <c r="E194" t="s">
        <v>166</v>
      </c>
      <c r="F194" s="2" t="s">
        <v>21</v>
      </c>
      <c r="G194" s="2" t="s">
        <v>22</v>
      </c>
      <c r="H194" s="2" t="s">
        <v>525</v>
      </c>
      <c r="I194" s="2" t="s">
        <v>48</v>
      </c>
      <c r="J194" s="2" t="s">
        <v>104</v>
      </c>
      <c r="K194" s="2" t="s">
        <v>392</v>
      </c>
      <c r="L194" s="2" t="s">
        <v>36</v>
      </c>
      <c r="M194" s="2" t="s">
        <v>36</v>
      </c>
      <c r="N194" s="2" t="s">
        <v>38</v>
      </c>
      <c r="O194" s="2" t="s">
        <v>743</v>
      </c>
      <c r="P194" s="2" t="s">
        <v>30</v>
      </c>
      <c r="Q194" s="2" t="s">
        <v>31</v>
      </c>
      <c r="R194" s="2" t="s">
        <v>527</v>
      </c>
    </row>
    <row r="195" spans="1:18" ht="51">
      <c r="A195" t="str">
        <f>HYPERLINK("https://www.onsemi.cn/PowerSolutions/product.do?id=NCV5501","NCV5501")</f>
        <v>NCV5501</v>
      </c>
      <c r="B195" t="str">
        <f>HYPERLINK("https://www.onsemi.cn/pub/Collateral/NCP5500-D.PDF","NCP5500/D (187kB)")</f>
        <v>NCP5500/D (187kB)</v>
      </c>
      <c r="C195" t="s">
        <v>742</v>
      </c>
      <c r="D195" s="2" t="s">
        <v>119</v>
      </c>
      <c r="E195" t="s">
        <v>166</v>
      </c>
      <c r="F195" s="2" t="s">
        <v>21</v>
      </c>
      <c r="G195" s="2" t="s">
        <v>22</v>
      </c>
      <c r="H195" s="2" t="s">
        <v>529</v>
      </c>
      <c r="I195" s="2" t="s">
        <v>48</v>
      </c>
      <c r="J195" s="2" t="s">
        <v>104</v>
      </c>
      <c r="K195" s="2" t="s">
        <v>392</v>
      </c>
      <c r="L195" s="2" t="s">
        <v>36</v>
      </c>
      <c r="M195" s="2" t="s">
        <v>36</v>
      </c>
      <c r="N195" s="2" t="s">
        <v>38</v>
      </c>
      <c r="O195" s="2" t="s">
        <v>213</v>
      </c>
      <c r="P195" s="2" t="s">
        <v>31</v>
      </c>
      <c r="Q195" s="2" t="s">
        <v>31</v>
      </c>
      <c r="R195" s="2" t="s">
        <v>531</v>
      </c>
    </row>
    <row r="196" spans="1:18" ht="51">
      <c r="A196" t="str">
        <f>HYPERLINK("https://www.onsemi.cn/PowerSolutions/product.do?id=NCV5504","NCV5504")</f>
        <v>NCV5504</v>
      </c>
      <c r="B196" t="str">
        <f>HYPERLINK("https://www.onsemi.cn/pub/Collateral/NCV5504-D.PDF","NCV5504/D (113.0kB)")</f>
        <v>NCV5504/D (113.0kB)</v>
      </c>
      <c r="C196" t="s">
        <v>744</v>
      </c>
      <c r="D196" s="2" t="s">
        <v>119</v>
      </c>
      <c r="E196" t="s">
        <v>166</v>
      </c>
      <c r="F196" s="2" t="s">
        <v>128</v>
      </c>
      <c r="G196" s="2" t="s">
        <v>22</v>
      </c>
      <c r="H196" s="2" t="s">
        <v>181</v>
      </c>
      <c r="I196" s="2" t="s">
        <v>72</v>
      </c>
      <c r="J196" s="2" t="s">
        <v>533</v>
      </c>
      <c r="K196" s="2" t="s">
        <v>392</v>
      </c>
      <c r="L196" s="2" t="s">
        <v>72</v>
      </c>
      <c r="M196" s="2" t="s">
        <v>534</v>
      </c>
      <c r="N196" s="2" t="s">
        <v>44</v>
      </c>
      <c r="O196" s="2" t="s">
        <v>221</v>
      </c>
      <c r="P196" s="2" t="s">
        <v>31</v>
      </c>
      <c r="Q196" s="2" t="s">
        <v>31</v>
      </c>
      <c r="R196" s="2" t="s">
        <v>535</v>
      </c>
    </row>
    <row r="197" spans="1:18" ht="153">
      <c r="A197" t="str">
        <f>HYPERLINK("https://www.onsemi.cn/PowerSolutions/product.do?id=NCV551","NCV551")</f>
        <v>NCV551</v>
      </c>
      <c r="B197" t="str">
        <f>HYPERLINK("https://www.onsemi.cn/pub/Collateral/NCP551-D.PDF","NCP551/D (159kB)")</f>
        <v>NCP551/D (159kB)</v>
      </c>
      <c r="C197" t="s">
        <v>536</v>
      </c>
      <c r="D197" s="2" t="s">
        <v>119</v>
      </c>
      <c r="E197" t="s">
        <v>166</v>
      </c>
      <c r="F197" s="2" t="s">
        <v>21</v>
      </c>
      <c r="G197" s="2" t="s">
        <v>22</v>
      </c>
      <c r="H197" s="2" t="s">
        <v>745</v>
      </c>
      <c r="I197" s="2" t="s">
        <v>24</v>
      </c>
      <c r="J197" s="2" t="s">
        <v>25</v>
      </c>
      <c r="K197" s="2" t="s">
        <v>211</v>
      </c>
      <c r="L197" s="2" t="s">
        <v>746</v>
      </c>
      <c r="M197" s="2" t="s">
        <v>115</v>
      </c>
      <c r="N197" t="s">
        <v>156</v>
      </c>
      <c r="O197" t="s">
        <v>156</v>
      </c>
      <c r="P197" s="2" t="s">
        <v>30</v>
      </c>
      <c r="Q197" s="2" t="s">
        <v>31</v>
      </c>
      <c r="R197" s="2" t="s">
        <v>320</v>
      </c>
    </row>
    <row r="198" spans="1:18" ht="51">
      <c r="A198" t="str">
        <f>HYPERLINK("https://www.onsemi.cn/PowerSolutions/product.do?id=NCV553","NCV553")</f>
        <v>NCV553</v>
      </c>
      <c r="B198" t="str">
        <f>HYPERLINK("https://www.onsemi.cn/pub/Collateral/NCP553-D.PDF","NCP553/D (128kB)")</f>
        <v>NCP553/D (128kB)</v>
      </c>
      <c r="C198" t="s">
        <v>345</v>
      </c>
      <c r="D198" s="2" t="s">
        <v>119</v>
      </c>
      <c r="E198" t="s">
        <v>166</v>
      </c>
      <c r="F198" s="2" t="s">
        <v>21</v>
      </c>
      <c r="G198" s="2" t="s">
        <v>22</v>
      </c>
      <c r="H198" s="2" t="s">
        <v>747</v>
      </c>
      <c r="I198" s="2" t="s">
        <v>51</v>
      </c>
      <c r="J198" s="2" t="s">
        <v>139</v>
      </c>
      <c r="K198" s="2" t="s">
        <v>211</v>
      </c>
      <c r="L198" s="2" t="s">
        <v>57</v>
      </c>
      <c r="M198" s="2" t="s">
        <v>539</v>
      </c>
      <c r="N198" t="s">
        <v>156</v>
      </c>
      <c r="O198" s="2" t="s">
        <v>221</v>
      </c>
      <c r="P198" s="2" t="s">
        <v>31</v>
      </c>
      <c r="Q198" s="2" t="s">
        <v>31</v>
      </c>
      <c r="R198" s="2" t="s">
        <v>484</v>
      </c>
    </row>
    <row r="199" spans="1:18" ht="51">
      <c r="A199" t="str">
        <f>HYPERLINK("https://www.onsemi.cn/PowerSolutions/product.do?id=NCV565","NCV565")</f>
        <v>NCV565</v>
      </c>
      <c r="B199" t="str">
        <f>HYPERLINK("https://www.onsemi.cn/pub/Collateral/NCP565-D.PDF","NCP565/D (191kB)")</f>
        <v>NCP565/D (191kB)</v>
      </c>
      <c r="C199" t="s">
        <v>748</v>
      </c>
      <c r="D199" s="2" t="s">
        <v>119</v>
      </c>
      <c r="E199" t="s">
        <v>166</v>
      </c>
      <c r="F199" s="2" t="s">
        <v>21</v>
      </c>
      <c r="G199" s="2" t="s">
        <v>22</v>
      </c>
      <c r="H199" s="2" t="s">
        <v>749</v>
      </c>
      <c r="I199" s="2" t="s">
        <v>121</v>
      </c>
      <c r="J199" s="2" t="s">
        <v>104</v>
      </c>
      <c r="K199" s="2" t="s">
        <v>92</v>
      </c>
      <c r="L199" s="2" t="s">
        <v>522</v>
      </c>
      <c r="M199" s="2" t="s">
        <v>750</v>
      </c>
      <c r="N199" s="2" t="s">
        <v>38</v>
      </c>
      <c r="O199" s="2" t="s">
        <v>546</v>
      </c>
      <c r="P199" s="2" t="s">
        <v>31</v>
      </c>
      <c r="Q199" s="2" t="s">
        <v>31</v>
      </c>
      <c r="R199" s="2" t="s">
        <v>751</v>
      </c>
    </row>
    <row r="200" spans="1:18" ht="51">
      <c r="A200" t="str">
        <f>HYPERLINK("https://www.onsemi.cn/PowerSolutions/product.do?id=NCV59744","NCV59744")</f>
        <v>NCV59744</v>
      </c>
      <c r="B200" t="str">
        <f>HYPERLINK("https://www.onsemi.cn/pub/Collateral/NCV59744-D.PDF","NCV59744/D (225kB)")</f>
        <v>NCV59744/D (225kB)</v>
      </c>
      <c r="C200" t="s">
        <v>570</v>
      </c>
      <c r="D200" s="2" t="s">
        <v>119</v>
      </c>
      <c r="E200" t="s">
        <v>166</v>
      </c>
      <c r="F200" s="2" t="s">
        <v>21</v>
      </c>
      <c r="G200" s="2" t="s">
        <v>22</v>
      </c>
      <c r="H200" s="2" t="s">
        <v>167</v>
      </c>
      <c r="I200" s="2" t="s">
        <v>159</v>
      </c>
      <c r="J200" s="2" t="s">
        <v>49</v>
      </c>
      <c r="K200" s="2" t="s">
        <v>26</v>
      </c>
      <c r="L200" s="2" t="s">
        <v>752</v>
      </c>
      <c r="M200" s="2" t="s">
        <v>161</v>
      </c>
      <c r="N200" s="2" t="s">
        <v>52</v>
      </c>
      <c r="O200" s="2" t="s">
        <v>392</v>
      </c>
      <c r="P200" s="2" t="s">
        <v>30</v>
      </c>
      <c r="Q200" s="2" t="s">
        <v>30</v>
      </c>
      <c r="R200" s="2" t="s">
        <v>575</v>
      </c>
    </row>
    <row r="201" spans="1:18" ht="51">
      <c r="A201" t="str">
        <f>HYPERLINK("https://www.onsemi.cn/PowerSolutions/product.do?id=NCV59749","NCV59749")</f>
        <v>NCV59749</v>
      </c>
      <c r="B201" t="str">
        <f>HYPERLINK("https://www.onsemi.cn/pub/Collateral/NCV59749-D.PDF","NCV59749/D (245kB)")</f>
        <v>NCV59749/D (245kB)</v>
      </c>
      <c r="C201" t="s">
        <v>570</v>
      </c>
      <c r="D201" s="2" t="s">
        <v>119</v>
      </c>
      <c r="E201" t="s">
        <v>166</v>
      </c>
      <c r="F201" s="2" t="s">
        <v>21</v>
      </c>
      <c r="G201" s="2" t="s">
        <v>22</v>
      </c>
      <c r="H201" s="2" t="s">
        <v>167</v>
      </c>
      <c r="I201" s="2" t="s">
        <v>159</v>
      </c>
      <c r="J201" s="2" t="s">
        <v>49</v>
      </c>
      <c r="K201" s="2" t="s">
        <v>26</v>
      </c>
      <c r="L201" s="2" t="s">
        <v>112</v>
      </c>
      <c r="M201" s="2" t="s">
        <v>124</v>
      </c>
      <c r="N201" s="2" t="s">
        <v>38</v>
      </c>
      <c r="O201" s="2" t="s">
        <v>306</v>
      </c>
      <c r="P201" s="2" t="s">
        <v>30</v>
      </c>
      <c r="Q201" s="2" t="s">
        <v>30</v>
      </c>
      <c r="R201" s="2" t="s">
        <v>575</v>
      </c>
    </row>
    <row r="202" spans="1:18" ht="51">
      <c r="A202" t="str">
        <f>HYPERLINK("https://www.onsemi.cn/PowerSolutions/product.do?id=NCV59800","NCV59800")</f>
        <v>NCV59800</v>
      </c>
      <c r="B202" t="str">
        <f>HYPERLINK("https://www.onsemi.cn/pub/Collateral/NCV59800-D.PDF","NCV59800/D (143kB)")</f>
        <v>NCV59800/D (143kB)</v>
      </c>
      <c r="C202" t="s">
        <v>753</v>
      </c>
      <c r="D202" s="2" t="s">
        <v>119</v>
      </c>
      <c r="E202" t="s">
        <v>166</v>
      </c>
      <c r="F202" s="2" t="s">
        <v>21</v>
      </c>
      <c r="G202" s="2" t="s">
        <v>22</v>
      </c>
      <c r="H202" s="2" t="s">
        <v>167</v>
      </c>
      <c r="I202" s="2" t="s">
        <v>63</v>
      </c>
      <c r="J202" s="2" t="s">
        <v>96</v>
      </c>
      <c r="K202" s="2" t="s">
        <v>26</v>
      </c>
      <c r="L202" s="2" t="s">
        <v>193</v>
      </c>
      <c r="M202" s="2" t="s">
        <v>123</v>
      </c>
      <c r="N202" s="2" t="s">
        <v>577</v>
      </c>
      <c r="O202" s="2" t="s">
        <v>754</v>
      </c>
      <c r="P202" s="2" t="s">
        <v>30</v>
      </c>
      <c r="Q202" s="2" t="s">
        <v>31</v>
      </c>
      <c r="R202" s="2" t="s">
        <v>578</v>
      </c>
    </row>
    <row r="203" spans="1:18" ht="127.5">
      <c r="A203" t="str">
        <f>HYPERLINK("https://www.onsemi.cn/PowerSolutions/product.do?id=NCV612","NCV612")</f>
        <v>NCV612</v>
      </c>
      <c r="B203" t="str">
        <f>HYPERLINK("https://www.onsemi.cn/pub/Collateral/NCP612-D.PDF","NCP612/D (134kB)")</f>
        <v>NCP612/D (134kB)</v>
      </c>
      <c r="C203" t="s">
        <v>755</v>
      </c>
      <c r="D203" s="2" t="s">
        <v>119</v>
      </c>
      <c r="E203" t="s">
        <v>166</v>
      </c>
      <c r="F203" s="2" t="s">
        <v>21</v>
      </c>
      <c r="G203" s="2" t="s">
        <v>22</v>
      </c>
      <c r="H203" s="2" t="s">
        <v>591</v>
      </c>
      <c r="I203" s="2" t="s">
        <v>220</v>
      </c>
      <c r="J203" s="2" t="s">
        <v>96</v>
      </c>
      <c r="K203" s="2" t="s">
        <v>162</v>
      </c>
      <c r="L203" s="2" t="s">
        <v>592</v>
      </c>
      <c r="M203" s="2" t="s">
        <v>58</v>
      </c>
      <c r="N203" t="s">
        <v>156</v>
      </c>
      <c r="O203" s="2" t="s">
        <v>543</v>
      </c>
      <c r="P203" s="2" t="s">
        <v>30</v>
      </c>
      <c r="Q203" s="2" t="s">
        <v>31</v>
      </c>
      <c r="R203" s="2" t="s">
        <v>518</v>
      </c>
    </row>
    <row r="204" spans="1:18" ht="102">
      <c r="A204" t="str">
        <f>HYPERLINK("https://www.onsemi.cn/PowerSolutions/product.do?id=NCV662","NCV662")</f>
        <v>NCV662</v>
      </c>
      <c r="B204" t="str">
        <f>HYPERLINK("https://www.onsemi.cn/pub/Collateral/NCP662-D.PDF","NCP662/D (134kB)")</f>
        <v>NCP662/D (134kB)</v>
      </c>
      <c r="C204" t="s">
        <v>601</v>
      </c>
      <c r="D204" s="2" t="s">
        <v>119</v>
      </c>
      <c r="E204" t="s">
        <v>166</v>
      </c>
      <c r="F204" s="2" t="s">
        <v>21</v>
      </c>
      <c r="G204" s="2" t="s">
        <v>22</v>
      </c>
      <c r="H204" s="2" t="s">
        <v>512</v>
      </c>
      <c r="I204" s="2" t="s">
        <v>220</v>
      </c>
      <c r="J204" s="2" t="s">
        <v>104</v>
      </c>
      <c r="K204" s="2" t="s">
        <v>162</v>
      </c>
      <c r="L204" s="2" t="s">
        <v>756</v>
      </c>
      <c r="M204" s="2" t="s">
        <v>542</v>
      </c>
      <c r="N204" t="s">
        <v>156</v>
      </c>
      <c r="O204" s="2" t="s">
        <v>543</v>
      </c>
      <c r="P204" s="2" t="s">
        <v>30</v>
      </c>
      <c r="Q204" s="2" t="s">
        <v>31</v>
      </c>
      <c r="R204" s="2" t="s">
        <v>484</v>
      </c>
    </row>
    <row r="205" spans="1:18" ht="102">
      <c r="A205" t="str">
        <f>HYPERLINK("https://www.onsemi.cn/PowerSolutions/product.do?id=NCV663","NCV663")</f>
        <v>NCV663</v>
      </c>
      <c r="B205" t="str">
        <f>HYPERLINK("https://www.onsemi.cn/pub/Collateral/NCV663.PDF","NCV663/D (72.0kB)")</f>
        <v>NCV663/D (72.0kB)</v>
      </c>
      <c r="C205" t="s">
        <v>601</v>
      </c>
      <c r="D205" s="2" t="s">
        <v>119</v>
      </c>
      <c r="E205" t="s">
        <v>166</v>
      </c>
      <c r="F205" s="2" t="s">
        <v>21</v>
      </c>
      <c r="G205" s="2" t="s">
        <v>22</v>
      </c>
      <c r="H205" s="2" t="s">
        <v>512</v>
      </c>
      <c r="I205" s="2" t="s">
        <v>220</v>
      </c>
      <c r="J205" s="2" t="s">
        <v>104</v>
      </c>
      <c r="K205" s="2" t="s">
        <v>162</v>
      </c>
      <c r="L205" s="2" t="s">
        <v>602</v>
      </c>
      <c r="M205" s="2" t="s">
        <v>542</v>
      </c>
      <c r="N205" t="s">
        <v>156</v>
      </c>
      <c r="O205" s="2" t="s">
        <v>543</v>
      </c>
      <c r="P205" s="2" t="s">
        <v>31</v>
      </c>
      <c r="Q205" s="2" t="s">
        <v>31</v>
      </c>
      <c r="R205" s="2" t="s">
        <v>484</v>
      </c>
    </row>
    <row r="206" spans="1:18" ht="51">
      <c r="A206" t="str">
        <f>HYPERLINK("https://www.onsemi.cn/PowerSolutions/product.do?id=NCV7462","NCV7462")</f>
        <v>NCV7462</v>
      </c>
      <c r="B206" t="str">
        <f>HYPERLINK("https://www.onsemi.cn/pub/Collateral/NCV7462-D.PDF","NCV7462/D (442kB)")</f>
        <v>NCV7462/D (442kB)</v>
      </c>
      <c r="C206" t="s">
        <v>757</v>
      </c>
      <c r="D206" s="2" t="s">
        <v>119</v>
      </c>
      <c r="E206" t="s">
        <v>166</v>
      </c>
      <c r="F206" s="2" t="s">
        <v>128</v>
      </c>
      <c r="G206" s="2" t="s">
        <v>22</v>
      </c>
      <c r="H206" s="2" t="s">
        <v>200</v>
      </c>
      <c r="I206" s="2" t="s">
        <v>758</v>
      </c>
      <c r="J206" s="2" t="s">
        <v>200</v>
      </c>
      <c r="K206" s="2" t="s">
        <v>546</v>
      </c>
      <c r="L206" s="2" t="s">
        <v>36</v>
      </c>
      <c r="M206" s="2" t="s">
        <v>759</v>
      </c>
      <c r="N206" s="2" t="s">
        <v>52</v>
      </c>
      <c r="O206" s="2" t="s">
        <v>302</v>
      </c>
      <c r="P206" s="2" t="s">
        <v>31</v>
      </c>
      <c r="Q206" s="2" t="s">
        <v>31</v>
      </c>
      <c r="R206" s="2" t="s">
        <v>760</v>
      </c>
    </row>
    <row r="207" spans="1:18" ht="51">
      <c r="A207" t="str">
        <f>HYPERLINK("https://www.onsemi.cn/PowerSolutions/product.do?id=NCV7805","NCV7805")</f>
        <v>NCV7805</v>
      </c>
      <c r="B207" t="str">
        <f>HYPERLINK("https://www.onsemi.cn/pub/Collateral/MC7800-D.PDF","MC7800/D (275kB)")</f>
        <v>MC7800/D (275kB)</v>
      </c>
      <c r="C207" t="s">
        <v>761</v>
      </c>
      <c r="D207" s="2" t="s">
        <v>119</v>
      </c>
      <c r="E207" t="s">
        <v>166</v>
      </c>
      <c r="F207" s="2" t="s">
        <v>21</v>
      </c>
      <c r="G207" s="2" t="s">
        <v>22</v>
      </c>
      <c r="H207" s="2" t="s">
        <v>200</v>
      </c>
      <c r="I207" s="2" t="s">
        <v>63</v>
      </c>
      <c r="J207" s="2" t="s">
        <v>267</v>
      </c>
      <c r="K207" s="2" t="s">
        <v>213</v>
      </c>
      <c r="L207" s="2" t="s">
        <v>300</v>
      </c>
      <c r="M207" s="2" t="s">
        <v>352</v>
      </c>
      <c r="N207" s="2" t="s">
        <v>762</v>
      </c>
      <c r="O207" s="2" t="s">
        <v>206</v>
      </c>
      <c r="P207" s="2" t="s">
        <v>31</v>
      </c>
      <c r="Q207" s="2" t="s">
        <v>31</v>
      </c>
      <c r="R207" s="2" t="s">
        <v>335</v>
      </c>
    </row>
    <row r="208" spans="1:18" ht="51">
      <c r="A208" t="str">
        <f>HYPERLINK("https://www.onsemi.cn/PowerSolutions/product.do?id=NCV7808","NCV7808")</f>
        <v>NCV7808</v>
      </c>
      <c r="B208" t="str">
        <f>HYPERLINK("https://www.onsemi.cn/pub/Collateral/MC7800-D.PDF","MC7800/D (275kB)")</f>
        <v>MC7800/D (275kB)</v>
      </c>
      <c r="C208" t="s">
        <v>763</v>
      </c>
      <c r="D208" s="2" t="s">
        <v>119</v>
      </c>
      <c r="E208" t="s">
        <v>166</v>
      </c>
      <c r="F208" s="2" t="s">
        <v>21</v>
      </c>
      <c r="G208" s="2" t="s">
        <v>22</v>
      </c>
      <c r="H208" s="2" t="s">
        <v>764</v>
      </c>
      <c r="I208" s="2" t="s">
        <v>63</v>
      </c>
      <c r="J208" s="2" t="s">
        <v>77</v>
      </c>
      <c r="K208" s="2" t="s">
        <v>213</v>
      </c>
      <c r="L208" s="2" t="s">
        <v>300</v>
      </c>
      <c r="M208" s="2" t="s">
        <v>139</v>
      </c>
      <c r="N208" s="2" t="s">
        <v>498</v>
      </c>
      <c r="O208" s="2" t="s">
        <v>52</v>
      </c>
      <c r="P208" s="2" t="s">
        <v>31</v>
      </c>
      <c r="Q208" s="2" t="s">
        <v>31</v>
      </c>
      <c r="R208" s="2" t="s">
        <v>335</v>
      </c>
    </row>
    <row r="209" spans="1:18" ht="51">
      <c r="A209" t="str">
        <f>HYPERLINK("https://www.onsemi.cn/PowerSolutions/product.do?id=NCV7809","NCV7809")</f>
        <v>NCV7809</v>
      </c>
      <c r="B209" t="str">
        <f>HYPERLINK("https://www.onsemi.cn/pub/Collateral/MC7800-D.PDF","MC7800/D (275kB)")</f>
        <v>MC7800/D (275kB)</v>
      </c>
      <c r="C209" t="s">
        <v>765</v>
      </c>
      <c r="D209" s="2" t="s">
        <v>119</v>
      </c>
      <c r="E209" t="s">
        <v>166</v>
      </c>
      <c r="F209" s="2" t="s">
        <v>21</v>
      </c>
      <c r="G209" s="2" t="s">
        <v>22</v>
      </c>
      <c r="H209" s="2" t="s">
        <v>92</v>
      </c>
      <c r="I209" s="2" t="s">
        <v>63</v>
      </c>
      <c r="J209" s="2" t="s">
        <v>627</v>
      </c>
      <c r="K209" s="2" t="s">
        <v>213</v>
      </c>
      <c r="L209" s="2" t="s">
        <v>300</v>
      </c>
      <c r="M209" s="2" t="s">
        <v>502</v>
      </c>
      <c r="N209" s="2" t="s">
        <v>766</v>
      </c>
      <c r="O209" s="2" t="s">
        <v>221</v>
      </c>
      <c r="P209" s="2" t="s">
        <v>31</v>
      </c>
      <c r="Q209" s="2" t="s">
        <v>31</v>
      </c>
      <c r="R209" s="2" t="s">
        <v>228</v>
      </c>
    </row>
    <row r="210" spans="1:18" ht="51">
      <c r="A210" t="str">
        <f>HYPERLINK("https://www.onsemi.cn/PowerSolutions/product.do?id=NCV7812","NCV7812")</f>
        <v>NCV7812</v>
      </c>
      <c r="B210" t="str">
        <f>HYPERLINK("https://www.onsemi.cn/pub/Collateral/MC7800-D.PDF","MC7800/D (275kB)")</f>
        <v>MC7800/D (275kB)</v>
      </c>
      <c r="C210" t="s">
        <v>767</v>
      </c>
      <c r="D210" s="2" t="s">
        <v>119</v>
      </c>
      <c r="E210" t="s">
        <v>166</v>
      </c>
      <c r="F210" s="2" t="s">
        <v>21</v>
      </c>
      <c r="G210" s="2" t="s">
        <v>22</v>
      </c>
      <c r="H210" s="2" t="s">
        <v>211</v>
      </c>
      <c r="I210" s="2" t="s">
        <v>63</v>
      </c>
      <c r="J210" s="2" t="s">
        <v>740</v>
      </c>
      <c r="K210" s="2" t="s">
        <v>213</v>
      </c>
      <c r="L210" s="2" t="s">
        <v>300</v>
      </c>
      <c r="M210" s="2" t="s">
        <v>502</v>
      </c>
      <c r="N210" s="2" t="s">
        <v>44</v>
      </c>
      <c r="O210" s="2" t="s">
        <v>768</v>
      </c>
      <c r="P210" s="2" t="s">
        <v>31</v>
      </c>
      <c r="Q210" s="2" t="s">
        <v>31</v>
      </c>
      <c r="R210" s="2" t="s">
        <v>228</v>
      </c>
    </row>
    <row r="211" spans="1:18" ht="89.25">
      <c r="A211" t="str">
        <f>HYPERLINK("https://www.onsemi.cn/PowerSolutions/product.do?id=NCV8114","NCV8114")</f>
        <v>NCV8114</v>
      </c>
      <c r="B211" t="str">
        <f>HYPERLINK("https://www.onsemi.cn/pub/Collateral/NCV8114-D.PDF","NCV8114/D (722kB)")</f>
        <v>NCV8114/D (722kB)</v>
      </c>
      <c r="C211" t="s">
        <v>769</v>
      </c>
      <c r="D211" s="2" t="s">
        <v>119</v>
      </c>
      <c r="E211" t="s">
        <v>166</v>
      </c>
      <c r="F211" s="2" t="s">
        <v>21</v>
      </c>
      <c r="G211" s="2" t="s">
        <v>22</v>
      </c>
      <c r="H211" s="2" t="s">
        <v>129</v>
      </c>
      <c r="I211" s="2" t="s">
        <v>36</v>
      </c>
      <c r="J211" s="2" t="s">
        <v>25</v>
      </c>
      <c r="K211" s="2" t="s">
        <v>26</v>
      </c>
      <c r="L211" s="2" t="s">
        <v>770</v>
      </c>
      <c r="M211" s="2" t="s">
        <v>28</v>
      </c>
      <c r="N211" s="2" t="s">
        <v>38</v>
      </c>
      <c r="O211" s="2" t="s">
        <v>29</v>
      </c>
      <c r="P211" s="2" t="s">
        <v>30</v>
      </c>
      <c r="Q211" s="2" t="s">
        <v>31</v>
      </c>
      <c r="R211" s="2" t="s">
        <v>320</v>
      </c>
    </row>
    <row r="212" spans="1:18" ht="89.25">
      <c r="A212" t="str">
        <f>HYPERLINK("https://www.onsemi.cn/PowerSolutions/product.do?id=NCV8130","NCV8130")</f>
        <v>NCV8130</v>
      </c>
      <c r="B212" t="str">
        <f>HYPERLINK("https://www.onsemi.cn/pub/Collateral/NCV8130-D.PDF","NCV8130/D (147kB)")</f>
        <v>NCV8130/D (147kB)</v>
      </c>
      <c r="C212" t="s">
        <v>771</v>
      </c>
      <c r="D212" s="2" t="s">
        <v>119</v>
      </c>
      <c r="E212" t="s">
        <v>166</v>
      </c>
      <c r="F212" s="2" t="s">
        <v>21</v>
      </c>
      <c r="G212" s="2" t="s">
        <v>22</v>
      </c>
      <c r="H212" s="2" t="s">
        <v>772</v>
      </c>
      <c r="I212" s="2" t="s">
        <v>36</v>
      </c>
      <c r="J212" s="2" t="s">
        <v>49</v>
      </c>
      <c r="K212" s="2" t="s">
        <v>26</v>
      </c>
      <c r="L212" s="2" t="s">
        <v>197</v>
      </c>
      <c r="M212" s="2" t="s">
        <v>51</v>
      </c>
      <c r="N212" s="2" t="s">
        <v>52</v>
      </c>
      <c r="O212" s="2" t="s">
        <v>59</v>
      </c>
      <c r="P212" s="2" t="s">
        <v>30</v>
      </c>
      <c r="Q212" s="2" t="s">
        <v>31</v>
      </c>
      <c r="R212" s="2" t="s">
        <v>54</v>
      </c>
    </row>
    <row r="213" spans="1:18" ht="89.25">
      <c r="A213" t="str">
        <f>HYPERLINK("https://www.onsemi.cn/PowerSolutions/product.do?id=NCV8133","NCV8133")</f>
        <v>NCV8133</v>
      </c>
      <c r="B213" t="str">
        <f>HYPERLINK("https://www.onsemi.cn/pub/Collateral/NCV8133-D.PDF","NCV8133/D (260kB)")</f>
        <v>NCV8133/D (260kB)</v>
      </c>
      <c r="C213" t="s">
        <v>773</v>
      </c>
      <c r="D213" s="2" t="s">
        <v>119</v>
      </c>
      <c r="E213" t="s">
        <v>166</v>
      </c>
      <c r="F213" s="2" t="s">
        <v>21</v>
      </c>
      <c r="G213" s="2" t="s">
        <v>22</v>
      </c>
      <c r="H213" s="2" t="s">
        <v>772</v>
      </c>
      <c r="I213" s="2" t="s">
        <v>48</v>
      </c>
      <c r="J213" s="2" t="s">
        <v>49</v>
      </c>
      <c r="K213" s="2" t="s">
        <v>26</v>
      </c>
      <c r="L213" s="2" t="s">
        <v>50</v>
      </c>
      <c r="M213" s="2" t="s">
        <v>51</v>
      </c>
      <c r="N213" s="2" t="s">
        <v>52</v>
      </c>
      <c r="O213" s="2" t="s">
        <v>59</v>
      </c>
      <c r="P213" s="2" t="s">
        <v>30</v>
      </c>
      <c r="Q213" s="2" t="s">
        <v>31</v>
      </c>
      <c r="R213" s="2" t="s">
        <v>54</v>
      </c>
    </row>
    <row r="214" spans="1:18" ht="51">
      <c r="A214" t="str">
        <f>HYPERLINK("https://www.onsemi.cn/PowerSolutions/product.do?id=NCV8135","NCV8135")</f>
        <v>NCV8135</v>
      </c>
      <c r="B214" t="str">
        <f>HYPERLINK("https://www.onsemi.cn/pub/Collateral/NCV8135-D.PDF","NCV8135/D (766kB)")</f>
        <v>NCV8135/D (766kB)</v>
      </c>
      <c r="C214" t="s">
        <v>774</v>
      </c>
      <c r="D214" s="2" t="s">
        <v>119</v>
      </c>
      <c r="E214" t="s">
        <v>166</v>
      </c>
      <c r="F214" s="2" t="s">
        <v>21</v>
      </c>
      <c r="G214" s="2" t="s">
        <v>22</v>
      </c>
      <c r="H214" s="2" t="s">
        <v>775</v>
      </c>
      <c r="I214" s="2" t="s">
        <v>48</v>
      </c>
      <c r="J214" s="2" t="s">
        <v>165</v>
      </c>
      <c r="K214" s="2" t="s">
        <v>26</v>
      </c>
      <c r="L214" s="2" t="s">
        <v>406</v>
      </c>
      <c r="M214" s="2" t="s">
        <v>407</v>
      </c>
      <c r="N214" s="2" t="s">
        <v>776</v>
      </c>
      <c r="O214" s="2" t="s">
        <v>777</v>
      </c>
      <c r="P214" s="2" t="s">
        <v>30</v>
      </c>
      <c r="Q214" s="2" t="s">
        <v>31</v>
      </c>
      <c r="R214" s="2" t="s">
        <v>409</v>
      </c>
    </row>
    <row r="215" spans="1:18" ht="51">
      <c r="A215" t="str">
        <f>HYPERLINK("https://www.onsemi.cn/PowerSolutions/product.do?id=NCV8141","NCV8141")</f>
        <v>NCV8141</v>
      </c>
      <c r="B215" t="str">
        <f>HYPERLINK("https://www.onsemi.cn/pub/Collateral/NCV8141-D.PDF","NCV8141/D (165kB)")</f>
        <v>NCV8141/D (165kB)</v>
      </c>
      <c r="C215" t="s">
        <v>778</v>
      </c>
      <c r="D215" s="2" t="s">
        <v>119</v>
      </c>
      <c r="E215" t="s">
        <v>166</v>
      </c>
      <c r="F215" s="2" t="s">
        <v>21</v>
      </c>
      <c r="G215" s="2" t="s">
        <v>22</v>
      </c>
      <c r="H215" s="2" t="s">
        <v>200</v>
      </c>
      <c r="I215" s="2" t="s">
        <v>48</v>
      </c>
      <c r="J215" s="2" t="s">
        <v>779</v>
      </c>
      <c r="K215" s="2" t="s">
        <v>44</v>
      </c>
      <c r="L215" s="2" t="s">
        <v>599</v>
      </c>
      <c r="M215" s="2" t="s">
        <v>267</v>
      </c>
      <c r="N215" s="2" t="s">
        <v>38</v>
      </c>
      <c r="O215" s="2" t="s">
        <v>302</v>
      </c>
      <c r="P215" s="2" t="s">
        <v>30</v>
      </c>
      <c r="Q215" s="2" t="s">
        <v>31</v>
      </c>
      <c r="R215" s="2" t="s">
        <v>202</v>
      </c>
    </row>
    <row r="216" spans="1:18" ht="51">
      <c r="A216" t="str">
        <f>HYPERLINK("https://www.onsemi.cn/PowerSolutions/product.do?id=NCV8152","NCV8152")</f>
        <v>NCV8152</v>
      </c>
      <c r="B216" t="str">
        <f>HYPERLINK("https://www.onsemi.cn/pub/Collateral/NCV8152-D.PDF","NCV8152/D (1432kB)")</f>
        <v>NCV8152/D (1432kB)</v>
      </c>
      <c r="C216" t="s">
        <v>780</v>
      </c>
      <c r="D216" s="2" t="s">
        <v>119</v>
      </c>
      <c r="E216" t="s">
        <v>166</v>
      </c>
      <c r="F216" s="2" t="s">
        <v>128</v>
      </c>
      <c r="G216" s="2" t="s">
        <v>22</v>
      </c>
      <c r="H216" s="2" t="s">
        <v>414</v>
      </c>
      <c r="I216" s="2" t="s">
        <v>24</v>
      </c>
      <c r="J216" s="2" t="s">
        <v>73</v>
      </c>
      <c r="K216" s="2" t="s">
        <v>130</v>
      </c>
      <c r="L216" s="2" t="s">
        <v>781</v>
      </c>
      <c r="M216" s="2" t="s">
        <v>28</v>
      </c>
      <c r="N216" s="2" t="s">
        <v>38</v>
      </c>
      <c r="O216" s="2" t="s">
        <v>38</v>
      </c>
      <c r="P216" s="2" t="s">
        <v>30</v>
      </c>
      <c r="Q216" s="2" t="s">
        <v>31</v>
      </c>
      <c r="R216" s="2" t="s">
        <v>54</v>
      </c>
    </row>
    <row r="217" spans="1:18" ht="76.5">
      <c r="A217" t="str">
        <f>HYPERLINK("https://www.onsemi.cn/PowerSolutions/product.do?id=NCV8160","NCV8160")</f>
        <v>NCV8160</v>
      </c>
      <c r="B217" t="str">
        <f>HYPERLINK("https://www.onsemi.cn/pub/Collateral/NCV8160-D.PDF","NCV8160/D (572kB)")</f>
        <v>NCV8160/D (572kB)</v>
      </c>
      <c r="C217" t="s">
        <v>782</v>
      </c>
      <c r="D217" s="2" t="s">
        <v>119</v>
      </c>
      <c r="E217" t="s">
        <v>166</v>
      </c>
      <c r="F217" s="2" t="s">
        <v>21</v>
      </c>
      <c r="G217" s="2" t="s">
        <v>22</v>
      </c>
      <c r="H217" s="2" t="s">
        <v>783</v>
      </c>
      <c r="I217" s="2" t="s">
        <v>72</v>
      </c>
      <c r="J217" s="2" t="s">
        <v>73</v>
      </c>
      <c r="K217" s="2" t="s">
        <v>26</v>
      </c>
      <c r="L217" s="2" t="s">
        <v>784</v>
      </c>
      <c r="M217" s="2" t="s">
        <v>75</v>
      </c>
      <c r="N217" s="2" t="s">
        <v>83</v>
      </c>
      <c r="O217" s="2" t="s">
        <v>77</v>
      </c>
      <c r="P217" s="2" t="s">
        <v>30</v>
      </c>
      <c r="Q217" s="2" t="s">
        <v>31</v>
      </c>
      <c r="R217" s="2" t="s">
        <v>32</v>
      </c>
    </row>
    <row r="218" spans="1:18" ht="102">
      <c r="A218" t="str">
        <f>HYPERLINK("https://www.onsemi.cn/PowerSolutions/product.do?id=NCV8161","NCV8161")</f>
        <v>NCV8161</v>
      </c>
      <c r="B218" t="str">
        <f>HYPERLINK("https://www.onsemi.cn/pub/Collateral/NCV8161-D.PDF","NCV8161/D (782kB)")</f>
        <v>NCV8161/D (782kB)</v>
      </c>
      <c r="C218" t="s">
        <v>785</v>
      </c>
      <c r="D218" s="2" t="s">
        <v>119</v>
      </c>
      <c r="E218" t="s">
        <v>166</v>
      </c>
      <c r="F218" s="2" t="s">
        <v>21</v>
      </c>
      <c r="G218" s="2" t="s">
        <v>22</v>
      </c>
      <c r="H218" s="2" t="s">
        <v>783</v>
      </c>
      <c r="I218" s="2" t="s">
        <v>81</v>
      </c>
      <c r="J218" s="2" t="s">
        <v>73</v>
      </c>
      <c r="K218" s="2" t="s">
        <v>26</v>
      </c>
      <c r="L218" s="2" t="s">
        <v>786</v>
      </c>
      <c r="M218" s="2" t="s">
        <v>75</v>
      </c>
      <c r="N218" s="2" t="s">
        <v>83</v>
      </c>
      <c r="O218" s="2" t="s">
        <v>77</v>
      </c>
      <c r="P218" s="2" t="s">
        <v>30</v>
      </c>
      <c r="Q218" s="2" t="s">
        <v>31</v>
      </c>
      <c r="R218" s="2" t="s">
        <v>45</v>
      </c>
    </row>
    <row r="219" spans="1:18" ht="140.25">
      <c r="A219" t="str">
        <f>HYPERLINK("https://www.onsemi.cn/PowerSolutions/product.do?id=NCV8163","NCV8163")</f>
        <v>NCV8163</v>
      </c>
      <c r="B219" t="str">
        <f>HYPERLINK("https://www.onsemi.cn/pub/Collateral/NCV8163-D.PDF","NCV8163/D (1024kB)")</f>
        <v>NCV8163/D (1024kB)</v>
      </c>
      <c r="C219" t="s">
        <v>787</v>
      </c>
      <c r="D219" s="2" t="s">
        <v>119</v>
      </c>
      <c r="E219" t="s">
        <v>166</v>
      </c>
      <c r="F219" s="2" t="s">
        <v>21</v>
      </c>
      <c r="G219" s="2" t="s">
        <v>22</v>
      </c>
      <c r="H219" s="2" t="s">
        <v>788</v>
      </c>
      <c r="I219" s="2" t="s">
        <v>72</v>
      </c>
      <c r="J219" s="2" t="s">
        <v>96</v>
      </c>
      <c r="K219" s="2" t="s">
        <v>26</v>
      </c>
      <c r="L219" s="2" t="s">
        <v>789</v>
      </c>
      <c r="M219" s="2" t="s">
        <v>141</v>
      </c>
      <c r="N219" s="2" t="s">
        <v>446</v>
      </c>
      <c r="O219" s="2" t="s">
        <v>290</v>
      </c>
      <c r="P219" s="2" t="s">
        <v>30</v>
      </c>
      <c r="Q219" s="2" t="s">
        <v>31</v>
      </c>
      <c r="R219" s="2" t="s">
        <v>45</v>
      </c>
    </row>
    <row r="220" spans="1:18" ht="114.75">
      <c r="A220" t="str">
        <f>HYPERLINK("https://www.onsemi.cn/PowerSolutions/product.do?id=NCV8170","NCV8170")</f>
        <v>NCV8170</v>
      </c>
      <c r="B220" t="str">
        <f>HYPERLINK("https://www.onsemi.cn/pub/Collateral/NCV8170-D.PDF","NCV8170/D (967kB)")</f>
        <v>NCV8170/D (967kB)</v>
      </c>
      <c r="C220" t="s">
        <v>790</v>
      </c>
      <c r="D220" s="2" t="s">
        <v>119</v>
      </c>
      <c r="E220" t="s">
        <v>166</v>
      </c>
      <c r="F220" s="2" t="s">
        <v>21</v>
      </c>
      <c r="G220" s="2" t="s">
        <v>22</v>
      </c>
      <c r="H220" s="2" t="s">
        <v>791</v>
      </c>
      <c r="I220" s="2" t="s">
        <v>24</v>
      </c>
      <c r="J220" s="2" t="s">
        <v>96</v>
      </c>
      <c r="K220" s="2" t="s">
        <v>26</v>
      </c>
      <c r="L220" s="2" t="s">
        <v>792</v>
      </c>
      <c r="M220" s="2" t="s">
        <v>98</v>
      </c>
      <c r="N220" s="2" t="s">
        <v>793</v>
      </c>
      <c r="O220" s="2" t="s">
        <v>794</v>
      </c>
      <c r="P220" s="2" t="s">
        <v>30</v>
      </c>
      <c r="Q220" s="2" t="s">
        <v>31</v>
      </c>
      <c r="R220" s="2" t="s">
        <v>795</v>
      </c>
    </row>
    <row r="221" spans="1:18" ht="51">
      <c r="A221" t="str">
        <f>HYPERLINK("https://www.onsemi.cn/PowerSolutions/product.do?id=NCV8182C","NCV8182C")</f>
        <v>NCV8182C</v>
      </c>
      <c r="B221" t="str">
        <f>HYPERLINK("https://www.onsemi.cn/pub/Collateral/NCV8182C-D.PDF","NCV8182C/D (168kB)")</f>
        <v>NCV8182C/D (168kB)</v>
      </c>
      <c r="C221" t="s">
        <v>796</v>
      </c>
      <c r="D221" s="2" t="s">
        <v>119</v>
      </c>
      <c r="E221" t="s">
        <v>166</v>
      </c>
      <c r="F221" s="2" t="s">
        <v>21</v>
      </c>
      <c r="G221" s="2" t="s">
        <v>22</v>
      </c>
      <c r="H221" s="2" t="s">
        <v>192</v>
      </c>
      <c r="I221" s="2" t="s">
        <v>72</v>
      </c>
      <c r="J221" s="2" t="s">
        <v>194</v>
      </c>
      <c r="K221" s="2" t="s">
        <v>195</v>
      </c>
      <c r="L221" s="2" t="s">
        <v>134</v>
      </c>
      <c r="M221" s="2" t="s">
        <v>655</v>
      </c>
      <c r="N221" s="2" t="s">
        <v>91</v>
      </c>
      <c r="O221" t="s">
        <v>156</v>
      </c>
      <c r="P221" s="2" t="s">
        <v>30</v>
      </c>
      <c r="Q221" s="2" t="s">
        <v>31</v>
      </c>
      <c r="R221" s="2" t="s">
        <v>535</v>
      </c>
    </row>
    <row r="222" spans="1:18" ht="51">
      <c r="A222" t="str">
        <f>HYPERLINK("https://www.onsemi.cn/PowerSolutions/product.do?id=NCV8184","NCV8184")</f>
        <v>NCV8184</v>
      </c>
      <c r="B222" t="str">
        <f>HYPERLINK("https://www.onsemi.cn/pub/Collateral/NCV8184-D.PDF","NCV8184/D (1922kB)")</f>
        <v>NCV8184/D (1922kB)</v>
      </c>
      <c r="C222" t="s">
        <v>797</v>
      </c>
      <c r="D222" s="2" t="s">
        <v>119</v>
      </c>
      <c r="E222" t="s">
        <v>166</v>
      </c>
      <c r="F222" s="2" t="s">
        <v>21</v>
      </c>
      <c r="G222" s="2" t="s">
        <v>22</v>
      </c>
      <c r="H222" s="2" t="s">
        <v>192</v>
      </c>
      <c r="I222" s="2" t="s">
        <v>620</v>
      </c>
      <c r="J222" s="2" t="s">
        <v>798</v>
      </c>
      <c r="K222" s="2" t="s">
        <v>195</v>
      </c>
      <c r="L222" s="2" t="s">
        <v>196</v>
      </c>
      <c r="M222" s="2" t="s">
        <v>28</v>
      </c>
      <c r="N222" s="2" t="s">
        <v>44</v>
      </c>
      <c r="O222" s="2" t="s">
        <v>302</v>
      </c>
      <c r="P222" s="2" t="s">
        <v>30</v>
      </c>
      <c r="Q222" s="2" t="s">
        <v>31</v>
      </c>
      <c r="R222" s="2" t="s">
        <v>799</v>
      </c>
    </row>
    <row r="223" spans="1:18" ht="51">
      <c r="A223" t="str">
        <f>HYPERLINK("https://www.onsemi.cn/PowerSolutions/product.do?id=NCV8186","NCV8186")</f>
        <v>NCV8186</v>
      </c>
      <c r="B223" t="str">
        <f>HYPERLINK("https://www.onsemi.cn/pub/Collateral/NCV8186-D.PDF","NCV8186/D (340kB)")</f>
        <v>NCV8186/D (340kB)</v>
      </c>
      <c r="C223" t="s">
        <v>800</v>
      </c>
      <c r="D223" s="2" t="s">
        <v>119</v>
      </c>
      <c r="E223" t="s">
        <v>166</v>
      </c>
      <c r="F223" s="2" t="s">
        <v>21</v>
      </c>
      <c r="G223" s="2" t="s">
        <v>22</v>
      </c>
      <c r="H223" s="2" t="s">
        <v>801</v>
      </c>
      <c r="I223" s="2" t="s">
        <v>63</v>
      </c>
      <c r="J223" s="2" t="s">
        <v>188</v>
      </c>
      <c r="K223" s="2" t="s">
        <v>26</v>
      </c>
      <c r="L223" s="2" t="s">
        <v>802</v>
      </c>
      <c r="M223" s="2" t="s">
        <v>205</v>
      </c>
      <c r="N223" s="2" t="s">
        <v>38</v>
      </c>
      <c r="O223" s="2" t="s">
        <v>247</v>
      </c>
      <c r="P223" s="2" t="s">
        <v>30</v>
      </c>
      <c r="Q223" s="2" t="s">
        <v>31</v>
      </c>
      <c r="R223" s="2" t="s">
        <v>578</v>
      </c>
    </row>
    <row r="224" spans="1:18" ht="51">
      <c r="A224" t="str">
        <f>HYPERLINK("https://www.onsemi.cn/PowerSolutions/product.do?id=NCV8501","NCV8501")</f>
        <v>NCV8501</v>
      </c>
      <c r="B224" t="str">
        <f>HYPERLINK("https://www.onsemi.cn/pub/Collateral/NCV8501-D.PDF","NCV8501/D (193kB)")</f>
        <v>NCV8501/D (193kB)</v>
      </c>
      <c r="C224" t="s">
        <v>714</v>
      </c>
      <c r="D224" s="2" t="s">
        <v>119</v>
      </c>
      <c r="E224" t="s">
        <v>166</v>
      </c>
      <c r="F224" s="2" t="s">
        <v>21</v>
      </c>
      <c r="G224" s="2" t="s">
        <v>22</v>
      </c>
      <c r="H224" s="2" t="s">
        <v>258</v>
      </c>
      <c r="I224" s="2" t="s">
        <v>24</v>
      </c>
      <c r="J224" s="2" t="s">
        <v>803</v>
      </c>
      <c r="K224" s="2" t="s">
        <v>177</v>
      </c>
      <c r="L224" s="2" t="s">
        <v>165</v>
      </c>
      <c r="M224" s="2" t="s">
        <v>804</v>
      </c>
      <c r="N224" s="2" t="s">
        <v>217</v>
      </c>
      <c r="O224" s="2" t="s">
        <v>302</v>
      </c>
      <c r="P224" s="2" t="s">
        <v>30</v>
      </c>
      <c r="Q224" s="2" t="s">
        <v>30</v>
      </c>
      <c r="R224" s="2" t="s">
        <v>805</v>
      </c>
    </row>
    <row r="225" spans="1:18" ht="51">
      <c r="A225" t="str">
        <f>HYPERLINK("https://www.onsemi.cn/PowerSolutions/product.do?id=NCV8502","NCV8502")</f>
        <v>NCV8502</v>
      </c>
      <c r="B225" t="str">
        <f>HYPERLINK("https://www.onsemi.cn/pub/Collateral/NCV8502-D.PDF","NCV8502/D (182kB)")</f>
        <v>NCV8502/D (182kB)</v>
      </c>
      <c r="C225" t="s">
        <v>714</v>
      </c>
      <c r="D225" s="2" t="s">
        <v>119</v>
      </c>
      <c r="E225" t="s">
        <v>166</v>
      </c>
      <c r="F225" s="2" t="s">
        <v>21</v>
      </c>
      <c r="G225" s="2" t="s">
        <v>22</v>
      </c>
      <c r="H225" s="2" t="s">
        <v>219</v>
      </c>
      <c r="I225" s="2" t="s">
        <v>24</v>
      </c>
      <c r="J225" s="2" t="s">
        <v>806</v>
      </c>
      <c r="K225" s="2" t="s">
        <v>77</v>
      </c>
      <c r="L225" s="2" t="s">
        <v>165</v>
      </c>
      <c r="M225" s="2" t="s">
        <v>807</v>
      </c>
      <c r="N225" t="s">
        <v>156</v>
      </c>
      <c r="O225" t="s">
        <v>156</v>
      </c>
      <c r="P225" s="2" t="s">
        <v>31</v>
      </c>
      <c r="Q225" s="2" t="s">
        <v>31</v>
      </c>
      <c r="R225" s="2" t="s">
        <v>805</v>
      </c>
    </row>
    <row r="226" spans="1:18" ht="51">
      <c r="A226" t="str">
        <f>HYPERLINK("https://www.onsemi.cn/PowerSolutions/product.do?id=NCV8504","NCV8504")</f>
        <v>NCV8504</v>
      </c>
      <c r="B226" t="str">
        <f>HYPERLINK("https://www.onsemi.cn/pub/Collateral/NCV8504-D.PDF","NCV8504/D (166kB)")</f>
        <v>NCV8504/D (166kB)</v>
      </c>
      <c r="C226" t="s">
        <v>808</v>
      </c>
      <c r="D226" s="2" t="s">
        <v>119</v>
      </c>
      <c r="E226" t="s">
        <v>166</v>
      </c>
      <c r="F226" s="2" t="s">
        <v>21</v>
      </c>
      <c r="G226" s="2" t="s">
        <v>22</v>
      </c>
      <c r="H226" s="2" t="s">
        <v>200</v>
      </c>
      <c r="I226" s="2" t="s">
        <v>165</v>
      </c>
      <c r="J226" s="2" t="s">
        <v>803</v>
      </c>
      <c r="K226" s="2" t="s">
        <v>177</v>
      </c>
      <c r="L226" s="2" t="s">
        <v>165</v>
      </c>
      <c r="M226" s="2" t="s">
        <v>220</v>
      </c>
      <c r="N226" t="s">
        <v>156</v>
      </c>
      <c r="O226" t="s">
        <v>156</v>
      </c>
      <c r="P226" s="2" t="s">
        <v>31</v>
      </c>
      <c r="Q226" s="2" t="s">
        <v>31</v>
      </c>
      <c r="R226" s="2" t="s">
        <v>809</v>
      </c>
    </row>
    <row r="227" spans="1:18" ht="51">
      <c r="A227" t="str">
        <f>HYPERLINK("https://www.onsemi.cn/PowerSolutions/product.do?id=NCV8505","NCV8505")</f>
        <v>NCV8505</v>
      </c>
      <c r="B227" t="str">
        <f>HYPERLINK("https://www.onsemi.cn/pub/Collateral/NCV8505-D.PDF","NCV8505/D (153kB)")</f>
        <v>NCV8505/D (153kB)</v>
      </c>
      <c r="C227" t="s">
        <v>808</v>
      </c>
      <c r="D227" s="2" t="s">
        <v>119</v>
      </c>
      <c r="E227" t="s">
        <v>166</v>
      </c>
      <c r="F227" s="2" t="s">
        <v>21</v>
      </c>
      <c r="G227" s="2" t="s">
        <v>22</v>
      </c>
      <c r="H227" s="2" t="s">
        <v>693</v>
      </c>
      <c r="I227" s="2" t="s">
        <v>165</v>
      </c>
      <c r="J227" s="2" t="s">
        <v>803</v>
      </c>
      <c r="K227" s="2" t="s">
        <v>177</v>
      </c>
      <c r="L227" s="2" t="s">
        <v>165</v>
      </c>
      <c r="M227" s="2" t="s">
        <v>193</v>
      </c>
      <c r="N227" t="s">
        <v>156</v>
      </c>
      <c r="O227" t="s">
        <v>156</v>
      </c>
      <c r="P227" s="2" t="s">
        <v>30</v>
      </c>
      <c r="Q227" s="2" t="s">
        <v>31</v>
      </c>
      <c r="R227" s="2" t="s">
        <v>202</v>
      </c>
    </row>
    <row r="228" spans="1:18" ht="51">
      <c r="A228" t="str">
        <f>HYPERLINK("https://www.onsemi.cn/PowerSolutions/product.do?id=NCV8508B","NCV8508B")</f>
        <v>NCV8508B</v>
      </c>
      <c r="B228" t="str">
        <f>HYPERLINK("https://www.onsemi.cn/pub/Collateral/NCV8508B-D.PDF","NCV8508B/D (229kB)")</f>
        <v>NCV8508B/D (229kB)</v>
      </c>
      <c r="C228" t="s">
        <v>810</v>
      </c>
      <c r="D228" s="2" t="s">
        <v>119</v>
      </c>
      <c r="E228" t="s">
        <v>166</v>
      </c>
      <c r="F228" s="2" t="s">
        <v>21</v>
      </c>
      <c r="G228" s="2" t="s">
        <v>22</v>
      </c>
      <c r="H228" s="2" t="s">
        <v>200</v>
      </c>
      <c r="I228" s="2" t="s">
        <v>72</v>
      </c>
      <c r="J228" s="2" t="s">
        <v>162</v>
      </c>
      <c r="K228" s="2" t="s">
        <v>177</v>
      </c>
      <c r="L228" s="2" t="s">
        <v>81</v>
      </c>
      <c r="M228" s="2" t="s">
        <v>220</v>
      </c>
      <c r="N228" s="2" t="s">
        <v>217</v>
      </c>
      <c r="O228" s="2" t="s">
        <v>302</v>
      </c>
      <c r="P228" s="2" t="s">
        <v>31</v>
      </c>
      <c r="Q228" s="2" t="s">
        <v>31</v>
      </c>
      <c r="R228" s="2" t="s">
        <v>811</v>
      </c>
    </row>
    <row r="229" spans="1:18" ht="51">
      <c r="A229" t="str">
        <f>HYPERLINK("https://www.onsemi.cn/PowerSolutions/product.do?id=NCV8509","NCV8509")</f>
        <v>NCV8509</v>
      </c>
      <c r="B229" t="str">
        <f>HYPERLINK("https://www.onsemi.cn/pub/Collateral/NCV8509-D.PDF","NCV8509/D (234kB)")</f>
        <v>NCV8509/D (234kB)</v>
      </c>
      <c r="C229" t="s">
        <v>812</v>
      </c>
      <c r="D229" s="2" t="s">
        <v>119</v>
      </c>
      <c r="E229" t="s">
        <v>166</v>
      </c>
      <c r="F229" s="2" t="s">
        <v>128</v>
      </c>
      <c r="G229" s="2" t="s">
        <v>22</v>
      </c>
      <c r="H229" s="2" t="s">
        <v>813</v>
      </c>
      <c r="I229" s="2" t="s">
        <v>220</v>
      </c>
      <c r="J229" s="2" t="s">
        <v>806</v>
      </c>
      <c r="K229" s="2" t="s">
        <v>206</v>
      </c>
      <c r="L229" s="2" t="s">
        <v>254</v>
      </c>
      <c r="M229" s="2" t="s">
        <v>312</v>
      </c>
      <c r="N229" t="s">
        <v>156</v>
      </c>
      <c r="O229" t="s">
        <v>156</v>
      </c>
      <c r="P229" s="2" t="s">
        <v>31</v>
      </c>
      <c r="Q229" s="2" t="s">
        <v>31</v>
      </c>
      <c r="R229" s="2" t="s">
        <v>809</v>
      </c>
    </row>
    <row r="230" spans="1:18" ht="51">
      <c r="A230" t="str">
        <f>HYPERLINK("https://www.onsemi.cn/PowerSolutions/product.do?id=NCV8518B","NCV8518B")</f>
        <v>NCV8518B</v>
      </c>
      <c r="B230" t="str">
        <f>HYPERLINK("https://www.onsemi.cn/pub/Collateral/NCV8518B-D.PDF","NCV8518B/D (179kB)")</f>
        <v>NCV8518B/D (179kB)</v>
      </c>
      <c r="C230" t="s">
        <v>814</v>
      </c>
      <c r="D230" s="2" t="s">
        <v>119</v>
      </c>
      <c r="E230" t="s">
        <v>166</v>
      </c>
      <c r="F230" s="2" t="s">
        <v>21</v>
      </c>
      <c r="G230" s="2" t="s">
        <v>22</v>
      </c>
      <c r="H230" s="2" t="s">
        <v>200</v>
      </c>
      <c r="I230" s="2" t="s">
        <v>72</v>
      </c>
      <c r="J230" s="2" t="s">
        <v>162</v>
      </c>
      <c r="K230" s="2" t="s">
        <v>177</v>
      </c>
      <c r="L230" s="2" t="s">
        <v>815</v>
      </c>
      <c r="M230" s="2" t="s">
        <v>220</v>
      </c>
      <c r="N230" s="2" t="s">
        <v>29</v>
      </c>
      <c r="O230" s="2" t="s">
        <v>302</v>
      </c>
      <c r="P230" s="2" t="s">
        <v>30</v>
      </c>
      <c r="Q230" s="2" t="s">
        <v>31</v>
      </c>
      <c r="R230" s="2" t="s">
        <v>816</v>
      </c>
    </row>
    <row r="231" spans="1:18" ht="51">
      <c r="A231" t="str">
        <f>HYPERLINK("https://www.onsemi.cn/PowerSolutions/product.do?id=NCV8518C","NCV8518C")</f>
        <v>NCV8518C</v>
      </c>
      <c r="B231" t="str">
        <f>HYPERLINK("https://www.onsemi.cn/pub/Collateral/NCV8518C-D.PDF","NCV8518C/D (198kB)")</f>
        <v>NCV8518C/D (198kB)</v>
      </c>
      <c r="C231" t="s">
        <v>817</v>
      </c>
      <c r="D231" s="2" t="s">
        <v>119</v>
      </c>
      <c r="E231" t="s">
        <v>166</v>
      </c>
      <c r="F231" s="2" t="s">
        <v>21</v>
      </c>
      <c r="G231" s="2" t="s">
        <v>22</v>
      </c>
      <c r="H231" s="2" t="s">
        <v>200</v>
      </c>
      <c r="I231" s="2" t="s">
        <v>72</v>
      </c>
      <c r="J231" s="2" t="s">
        <v>162</v>
      </c>
      <c r="K231" s="2" t="s">
        <v>59</v>
      </c>
      <c r="L231" s="2" t="s">
        <v>818</v>
      </c>
      <c r="M231" s="2" t="s">
        <v>620</v>
      </c>
      <c r="N231" t="s">
        <v>156</v>
      </c>
      <c r="O231" t="s">
        <v>156</v>
      </c>
      <c r="P231" s="2" t="s">
        <v>30</v>
      </c>
      <c r="Q231" s="2" t="s">
        <v>30</v>
      </c>
      <c r="R231" s="2" t="s">
        <v>819</v>
      </c>
    </row>
    <row r="232" spans="1:18" ht="140.25">
      <c r="A232" t="str">
        <f>HYPERLINK("https://www.onsemi.cn/PowerSolutions/product.do?id=NCV8535","NCV8535")</f>
        <v>NCV8535</v>
      </c>
      <c r="B232" t="str">
        <f>HYPERLINK("https://www.onsemi.cn/pub/Collateral/NCV8535-D.PDF","NCV8535/D (379kB)")</f>
        <v>NCV8535/D (379kB)</v>
      </c>
      <c r="C232" t="s">
        <v>820</v>
      </c>
      <c r="D232" s="2" t="s">
        <v>119</v>
      </c>
      <c r="E232" t="s">
        <v>166</v>
      </c>
      <c r="F232" s="2" t="s">
        <v>21</v>
      </c>
      <c r="G232" s="2" t="s">
        <v>22</v>
      </c>
      <c r="H232" s="2" t="s">
        <v>821</v>
      </c>
      <c r="I232" s="2" t="s">
        <v>48</v>
      </c>
      <c r="J232" s="2" t="s">
        <v>239</v>
      </c>
      <c r="K232" s="2" t="s">
        <v>211</v>
      </c>
      <c r="L232" s="2" t="s">
        <v>474</v>
      </c>
      <c r="M232" s="2" t="s">
        <v>140</v>
      </c>
      <c r="N232" s="2" t="s">
        <v>217</v>
      </c>
      <c r="O232" s="2" t="s">
        <v>822</v>
      </c>
      <c r="P232" s="2" t="s">
        <v>30</v>
      </c>
      <c r="Q232" s="2" t="s">
        <v>31</v>
      </c>
      <c r="R232" s="2" t="s">
        <v>126</v>
      </c>
    </row>
    <row r="233" spans="1:18" ht="63.75">
      <c r="A233" t="str">
        <f>HYPERLINK("https://www.onsemi.cn/PowerSolutions/product.do?id=NCV8537","NCV8537")</f>
        <v>NCV8537</v>
      </c>
      <c r="B233" t="str">
        <f>HYPERLINK("https://www.onsemi.cn/pub/Collateral/NCV8537-D.PDF","NCV8537/D (1817kB)")</f>
        <v>NCV8537/D (1817kB)</v>
      </c>
      <c r="C233" t="s">
        <v>823</v>
      </c>
      <c r="D233" s="2" t="s">
        <v>119</v>
      </c>
      <c r="E233" t="s">
        <v>166</v>
      </c>
      <c r="F233" s="2" t="s">
        <v>21</v>
      </c>
      <c r="G233" s="2" t="s">
        <v>22</v>
      </c>
      <c r="H233" s="2" t="s">
        <v>478</v>
      </c>
      <c r="I233" s="2" t="s">
        <v>48</v>
      </c>
      <c r="J233" s="2" t="s">
        <v>239</v>
      </c>
      <c r="K233" s="2" t="s">
        <v>211</v>
      </c>
      <c r="L233" s="2" t="s">
        <v>479</v>
      </c>
      <c r="M233" s="2" t="s">
        <v>433</v>
      </c>
      <c r="N233" s="2" t="s">
        <v>59</v>
      </c>
      <c r="O233" s="2" t="s">
        <v>824</v>
      </c>
      <c r="P233" s="2" t="s">
        <v>30</v>
      </c>
      <c r="Q233" s="2" t="s">
        <v>30</v>
      </c>
      <c r="R233" s="2" t="s">
        <v>126</v>
      </c>
    </row>
    <row r="234" spans="1:18" ht="127.5">
      <c r="A234" t="str">
        <f>HYPERLINK("https://www.onsemi.cn/PowerSolutions/product.do?id=NCV8560","NCV8560")</f>
        <v>NCV8560</v>
      </c>
      <c r="B234" t="str">
        <f>HYPERLINK("https://www.onsemi.cn/pub/Collateral/NCV8560-D.PDF","NCV8560/D (189kB)")</f>
        <v>NCV8560/D (189kB)</v>
      </c>
      <c r="C234" t="s">
        <v>825</v>
      </c>
      <c r="D234" s="2" t="s">
        <v>119</v>
      </c>
      <c r="E234" t="s">
        <v>166</v>
      </c>
      <c r="F234" s="2" t="s">
        <v>21</v>
      </c>
      <c r="G234" s="2" t="s">
        <v>22</v>
      </c>
      <c r="H234" s="2" t="s">
        <v>580</v>
      </c>
      <c r="I234" s="2" t="s">
        <v>24</v>
      </c>
      <c r="J234" s="2" t="s">
        <v>188</v>
      </c>
      <c r="K234" s="2" t="s">
        <v>162</v>
      </c>
      <c r="L234" s="2" t="s">
        <v>826</v>
      </c>
      <c r="M234" s="2" t="s">
        <v>827</v>
      </c>
      <c r="N234" s="2" t="s">
        <v>217</v>
      </c>
      <c r="O234" s="2" t="s">
        <v>206</v>
      </c>
      <c r="P234" s="2" t="s">
        <v>30</v>
      </c>
      <c r="Q234" s="2" t="s">
        <v>31</v>
      </c>
      <c r="R234" s="2" t="s">
        <v>499</v>
      </c>
    </row>
    <row r="235" spans="1:18" ht="63.75">
      <c r="A235" t="str">
        <f>HYPERLINK("https://www.onsemi.cn/PowerSolutions/product.do?id=NCV8570B","NCV8570B")</f>
        <v>NCV8570B</v>
      </c>
      <c r="B235" t="str">
        <f>HYPERLINK("https://www.onsemi.cn/pub/Collateral/NCV8570B-D.PDF","NCV8570B/D (621kB)")</f>
        <v>NCV8570B/D (621kB)</v>
      </c>
      <c r="C235" t="s">
        <v>828</v>
      </c>
      <c r="D235" s="2" t="s">
        <v>119</v>
      </c>
      <c r="E235" t="s">
        <v>166</v>
      </c>
      <c r="F235" s="2" t="s">
        <v>21</v>
      </c>
      <c r="G235" s="2" t="s">
        <v>22</v>
      </c>
      <c r="H235" s="2" t="s">
        <v>618</v>
      </c>
      <c r="I235" s="2" t="s">
        <v>193</v>
      </c>
      <c r="J235" s="2" t="s">
        <v>104</v>
      </c>
      <c r="K235" s="2" t="s">
        <v>162</v>
      </c>
      <c r="L235" s="2" t="s">
        <v>829</v>
      </c>
      <c r="M235" s="2" t="s">
        <v>197</v>
      </c>
      <c r="N235" s="2" t="s">
        <v>621</v>
      </c>
      <c r="O235" s="2" t="s">
        <v>77</v>
      </c>
      <c r="P235" s="2" t="s">
        <v>30</v>
      </c>
      <c r="Q235" s="2" t="s">
        <v>31</v>
      </c>
      <c r="R235" s="2" t="s">
        <v>499</v>
      </c>
    </row>
    <row r="236" spans="1:18" ht="51">
      <c r="A236" t="str">
        <f>HYPERLINK("https://www.onsemi.cn/PowerSolutions/product.do?id=NCV8603","NCV8603")</f>
        <v>NCV8603</v>
      </c>
      <c r="B236" t="str">
        <f>HYPERLINK("https://www.onsemi.cn/pub/Collateral/NCV8603-D.PDF","NCV8603/D (162kB)")</f>
        <v>NCV8603/D (162kB)</v>
      </c>
      <c r="C236" t="s">
        <v>830</v>
      </c>
      <c r="D236" s="2" t="s">
        <v>119</v>
      </c>
      <c r="E236" t="s">
        <v>166</v>
      </c>
      <c r="F236" s="2" t="s">
        <v>21</v>
      </c>
      <c r="G236" s="2" t="s">
        <v>22</v>
      </c>
      <c r="H236" s="2" t="s">
        <v>139</v>
      </c>
      <c r="I236" s="2" t="s">
        <v>36</v>
      </c>
      <c r="J236" s="2" t="s">
        <v>188</v>
      </c>
      <c r="K236" s="2" t="s">
        <v>290</v>
      </c>
      <c r="L236" s="2" t="s">
        <v>831</v>
      </c>
      <c r="M236" s="2" t="s">
        <v>585</v>
      </c>
      <c r="N236" s="2" t="s">
        <v>217</v>
      </c>
      <c r="O236" s="2" t="s">
        <v>206</v>
      </c>
      <c r="P236" s="2" t="s">
        <v>31</v>
      </c>
      <c r="Q236" s="2" t="s">
        <v>31</v>
      </c>
      <c r="R236" s="2" t="s">
        <v>320</v>
      </c>
    </row>
    <row r="237" spans="1:18" ht="102">
      <c r="A237" t="str">
        <f>HYPERLINK("https://www.onsemi.cn/PowerSolutions/product.do?id=NCV8605","NCV8605")</f>
        <v>NCV8605</v>
      </c>
      <c r="B237" t="str">
        <f>HYPERLINK("https://www.onsemi.cn/pub/Collateral/NCV8605-D.PDF","NCV8605/D (149kB)")</f>
        <v>NCV8605/D (149kB)</v>
      </c>
      <c r="C237" t="s">
        <v>823</v>
      </c>
      <c r="D237" s="2" t="s">
        <v>119</v>
      </c>
      <c r="E237" t="s">
        <v>166</v>
      </c>
      <c r="F237" s="2" t="s">
        <v>21</v>
      </c>
      <c r="G237" s="2" t="s">
        <v>22</v>
      </c>
      <c r="H237" s="2" t="s">
        <v>587</v>
      </c>
      <c r="I237" s="2" t="s">
        <v>48</v>
      </c>
      <c r="J237" s="2" t="s">
        <v>121</v>
      </c>
      <c r="K237" s="2" t="s">
        <v>162</v>
      </c>
      <c r="L237" s="2" t="s">
        <v>588</v>
      </c>
      <c r="M237" s="2" t="s">
        <v>585</v>
      </c>
      <c r="N237" s="2" t="s">
        <v>498</v>
      </c>
      <c r="O237" s="2" t="s">
        <v>206</v>
      </c>
      <c r="P237" s="2" t="s">
        <v>223</v>
      </c>
      <c r="Q237" s="2" t="s">
        <v>31</v>
      </c>
      <c r="R237" s="2" t="s">
        <v>589</v>
      </c>
    </row>
    <row r="238" spans="1:18" ht="51">
      <c r="A238" t="str">
        <f>HYPERLINK("https://www.onsemi.cn/PowerSolutions/product.do?id=NCV8614B","NCV8614B")</f>
        <v>NCV8614B</v>
      </c>
      <c r="B238" t="str">
        <f>HYPERLINK("https://www.onsemi.cn/pub/Collateral/NCV8614B-D.PDF","NCV8614B/D (400kB)")</f>
        <v>NCV8614B/D (400kB)</v>
      </c>
      <c r="C238" t="s">
        <v>590</v>
      </c>
      <c r="D238" s="2" t="s">
        <v>119</v>
      </c>
      <c r="E238" t="s">
        <v>166</v>
      </c>
      <c r="F238" s="2" t="s">
        <v>287</v>
      </c>
      <c r="G238" s="2" t="s">
        <v>22</v>
      </c>
      <c r="H238" s="2" t="s">
        <v>721</v>
      </c>
      <c r="I238" s="2" t="s">
        <v>220</v>
      </c>
      <c r="J238" s="2" t="s">
        <v>832</v>
      </c>
      <c r="K238" s="2" t="s">
        <v>833</v>
      </c>
      <c r="L238" s="2" t="s">
        <v>48</v>
      </c>
      <c r="M238" s="2" t="s">
        <v>834</v>
      </c>
      <c r="N238" s="2" t="s">
        <v>44</v>
      </c>
      <c r="O238" s="2" t="s">
        <v>302</v>
      </c>
      <c r="P238" s="2" t="s">
        <v>31</v>
      </c>
      <c r="Q238" s="2" t="s">
        <v>31</v>
      </c>
      <c r="R238" s="2" t="s">
        <v>835</v>
      </c>
    </row>
    <row r="239" spans="1:18" ht="76.5">
      <c r="A239" t="str">
        <f>HYPERLINK("https://www.onsemi.cn/PowerSolutions/product.do?id=NCV8623","NCV8623")</f>
        <v>NCV8623</v>
      </c>
      <c r="B239" t="str">
        <f>HYPERLINK("https://www.onsemi.cn/pub/Collateral/NCP623-D.PDF","NCP623/D (201kB)")</f>
        <v>NCP623/D (201kB)</v>
      </c>
      <c r="C239" t="s">
        <v>492</v>
      </c>
      <c r="D239" s="2" t="s">
        <v>119</v>
      </c>
      <c r="E239" t="s">
        <v>166</v>
      </c>
      <c r="F239" s="2" t="s">
        <v>21</v>
      </c>
      <c r="G239" s="2" t="s">
        <v>22</v>
      </c>
      <c r="H239" s="2" t="s">
        <v>594</v>
      </c>
      <c r="I239" s="2" t="s">
        <v>24</v>
      </c>
      <c r="J239" s="2" t="s">
        <v>231</v>
      </c>
      <c r="K239" s="2" t="s">
        <v>211</v>
      </c>
      <c r="L239" s="2" t="s">
        <v>175</v>
      </c>
      <c r="M239" s="2" t="s">
        <v>595</v>
      </c>
      <c r="N239" s="2" t="s">
        <v>29</v>
      </c>
      <c r="O239" s="2" t="s">
        <v>596</v>
      </c>
      <c r="P239" s="2" t="s">
        <v>30</v>
      </c>
      <c r="Q239" s="2" t="s">
        <v>31</v>
      </c>
      <c r="R239" s="2" t="s">
        <v>589</v>
      </c>
    </row>
    <row r="240" spans="1:18" ht="51">
      <c r="A240" t="str">
        <f>HYPERLINK("https://www.onsemi.cn/PowerSolutions/product.do?id=NCV8660B","NCV8660B")</f>
        <v>NCV8660B</v>
      </c>
      <c r="B240" t="str">
        <f>HYPERLINK("https://www.onsemi.cn/pub/Collateral/NCV8660B-D.PDF","NCV8660B/D (182kB)")</f>
        <v>NCV8660B/D (182kB)</v>
      </c>
      <c r="C240" t="s">
        <v>727</v>
      </c>
      <c r="D240" s="2" t="s">
        <v>119</v>
      </c>
      <c r="E240" t="s">
        <v>166</v>
      </c>
      <c r="F240" s="2" t="s">
        <v>21</v>
      </c>
      <c r="G240" s="2" t="s">
        <v>22</v>
      </c>
      <c r="H240" s="2" t="s">
        <v>693</v>
      </c>
      <c r="I240" s="2" t="s">
        <v>24</v>
      </c>
      <c r="J240" s="2" t="s">
        <v>26</v>
      </c>
      <c r="K240" s="2" t="s">
        <v>59</v>
      </c>
      <c r="L240" s="2" t="s">
        <v>36</v>
      </c>
      <c r="M240" s="2" t="s">
        <v>640</v>
      </c>
      <c r="N240" s="2" t="s">
        <v>44</v>
      </c>
      <c r="O240" s="2" t="s">
        <v>302</v>
      </c>
      <c r="P240" s="2" t="s">
        <v>31</v>
      </c>
      <c r="Q240" s="2" t="s">
        <v>30</v>
      </c>
      <c r="R240" s="2" t="s">
        <v>527</v>
      </c>
    </row>
    <row r="241" spans="1:18" ht="51">
      <c r="A241" t="str">
        <f>HYPERLINK("https://www.onsemi.cn/PowerSolutions/product.do?id=NCV8664","NCV8664")</f>
        <v>NCV8664</v>
      </c>
      <c r="B241" t="str">
        <f>HYPERLINK("https://www.onsemi.cn/pub/Collateral/NCV8664-D.PDF","NCV8664/D (138kB)")</f>
        <v>NCV8664/D (138kB)</v>
      </c>
      <c r="C241" t="s">
        <v>836</v>
      </c>
      <c r="D241" s="2" t="s">
        <v>119</v>
      </c>
      <c r="E241" t="s">
        <v>166</v>
      </c>
      <c r="F241" s="2" t="s">
        <v>21</v>
      </c>
      <c r="G241" s="2" t="s">
        <v>22</v>
      </c>
      <c r="H241" s="2" t="s">
        <v>200</v>
      </c>
      <c r="I241" s="2" t="s">
        <v>24</v>
      </c>
      <c r="J241" s="2" t="s">
        <v>194</v>
      </c>
      <c r="K241" s="2" t="s">
        <v>177</v>
      </c>
      <c r="L241" s="2" t="s">
        <v>837</v>
      </c>
      <c r="M241" s="2" t="s">
        <v>838</v>
      </c>
      <c r="N241" s="2" t="s">
        <v>189</v>
      </c>
      <c r="O241" s="2" t="s">
        <v>302</v>
      </c>
      <c r="P241" s="2" t="s">
        <v>31</v>
      </c>
      <c r="Q241" s="2" t="s">
        <v>31</v>
      </c>
      <c r="R241" s="2" t="s">
        <v>255</v>
      </c>
    </row>
    <row r="242" spans="1:18" ht="51">
      <c r="A242" t="str">
        <f>HYPERLINK("https://www.onsemi.cn/PowerSolutions/product.do?id=NCV8664C","NCV8664C")</f>
        <v>NCV8664C</v>
      </c>
      <c r="B242" t="str">
        <f>HYPERLINK("https://www.onsemi.cn/pub/Collateral/NCV8664C-D.PDF","NCV8664C/D (126kB)")</f>
        <v>NCV8664C/D (126kB)</v>
      </c>
      <c r="C242" t="s">
        <v>727</v>
      </c>
      <c r="D242" s="2" t="s">
        <v>119</v>
      </c>
      <c r="E242" t="s">
        <v>166</v>
      </c>
      <c r="F242" s="2" t="s">
        <v>21</v>
      </c>
      <c r="G242" s="2" t="s">
        <v>22</v>
      </c>
      <c r="H242" s="2" t="s">
        <v>693</v>
      </c>
      <c r="I242" s="2" t="s">
        <v>24</v>
      </c>
      <c r="J242" s="2" t="s">
        <v>710</v>
      </c>
      <c r="K242" s="2" t="s">
        <v>177</v>
      </c>
      <c r="L242" s="2" t="s">
        <v>706</v>
      </c>
      <c r="M242" s="2" t="s">
        <v>839</v>
      </c>
      <c r="N242" s="2" t="s">
        <v>189</v>
      </c>
      <c r="O242" s="2" t="s">
        <v>302</v>
      </c>
      <c r="P242" s="2" t="s">
        <v>31</v>
      </c>
      <c r="Q242" s="2" t="s">
        <v>31</v>
      </c>
      <c r="R242" s="2" t="s">
        <v>840</v>
      </c>
    </row>
    <row r="243" spans="1:18" ht="51">
      <c r="A243" t="str">
        <f>HYPERLINK("https://www.onsemi.cn/PowerSolutions/product.do?id=NCV8665","NCV8665")</f>
        <v>NCV8665</v>
      </c>
      <c r="B243" t="str">
        <f>HYPERLINK("https://www.onsemi.cn/pub/Collateral/NCV8665-D.PDF","NCV8665/D (153kB)")</f>
        <v>NCV8665/D (153kB)</v>
      </c>
      <c r="C243" t="s">
        <v>841</v>
      </c>
      <c r="D243" s="2" t="s">
        <v>119</v>
      </c>
      <c r="E243" t="s">
        <v>166</v>
      </c>
      <c r="F243" s="2" t="s">
        <v>21</v>
      </c>
      <c r="G243" s="2" t="s">
        <v>22</v>
      </c>
      <c r="H243" s="2" t="s">
        <v>200</v>
      </c>
      <c r="I243" s="2" t="s">
        <v>24</v>
      </c>
      <c r="J243" s="2" t="s">
        <v>130</v>
      </c>
      <c r="K243" s="2" t="s">
        <v>177</v>
      </c>
      <c r="L243" s="2" t="s">
        <v>72</v>
      </c>
      <c r="M243" s="2" t="s">
        <v>90</v>
      </c>
      <c r="N243" s="2" t="s">
        <v>842</v>
      </c>
      <c r="O243" s="2" t="s">
        <v>302</v>
      </c>
      <c r="P243" s="2" t="s">
        <v>31</v>
      </c>
      <c r="Q243" s="2" t="s">
        <v>30</v>
      </c>
      <c r="R243" s="2" t="s">
        <v>255</v>
      </c>
    </row>
    <row r="244" spans="1:18" ht="51">
      <c r="A244" t="str">
        <f>HYPERLINK("https://www.onsemi.cn/PowerSolutions/product.do?id=NCV8668","NCV8668")</f>
        <v>NCV8668</v>
      </c>
      <c r="B244" t="str">
        <f>HYPERLINK("https://www.onsemi.cn/pub/Collateral/NCV8668-D.PDF","NCV8668/D (244kB)")</f>
        <v>NCV8668/D (244kB)</v>
      </c>
      <c r="C244" t="s">
        <v>727</v>
      </c>
      <c r="D244" s="2" t="s">
        <v>119</v>
      </c>
      <c r="E244" t="s">
        <v>166</v>
      </c>
      <c r="F244" s="2" t="s">
        <v>21</v>
      </c>
      <c r="G244" s="2" t="s">
        <v>22</v>
      </c>
      <c r="H244" s="2" t="s">
        <v>693</v>
      </c>
      <c r="I244" s="2" t="s">
        <v>24</v>
      </c>
      <c r="J244" s="2" t="s">
        <v>194</v>
      </c>
      <c r="K244" s="2" t="s">
        <v>59</v>
      </c>
      <c r="L244" s="2" t="s">
        <v>843</v>
      </c>
      <c r="M244" s="2" t="s">
        <v>483</v>
      </c>
      <c r="N244" s="2" t="s">
        <v>44</v>
      </c>
      <c r="O244" s="2" t="s">
        <v>302</v>
      </c>
      <c r="P244" s="2" t="s">
        <v>30</v>
      </c>
      <c r="Q244" s="2" t="s">
        <v>30</v>
      </c>
      <c r="R244" s="2" t="s">
        <v>700</v>
      </c>
    </row>
    <row r="245" spans="1:18" ht="51">
      <c r="A245" t="str">
        <f>HYPERLINK("https://www.onsemi.cn/PowerSolutions/product.do?id=NCV8669","NCV8669")</f>
        <v>NCV8669</v>
      </c>
      <c r="B245" t="str">
        <f>HYPERLINK("https://www.onsemi.cn/pub/Collateral/NCV8669-D.PDF","NCV8669/D (221kB)")</f>
        <v>NCV8669/D (221kB)</v>
      </c>
      <c r="C245" t="s">
        <v>727</v>
      </c>
      <c r="D245" s="2" t="s">
        <v>119</v>
      </c>
      <c r="E245" t="s">
        <v>166</v>
      </c>
      <c r="F245" s="2" t="s">
        <v>21</v>
      </c>
      <c r="G245" s="2" t="s">
        <v>22</v>
      </c>
      <c r="H245" s="2" t="s">
        <v>200</v>
      </c>
      <c r="I245" s="2" t="s">
        <v>24</v>
      </c>
      <c r="J245" s="2" t="s">
        <v>806</v>
      </c>
      <c r="K245" s="2" t="s">
        <v>59</v>
      </c>
      <c r="L245" s="2" t="s">
        <v>843</v>
      </c>
      <c r="M245" s="2" t="s">
        <v>844</v>
      </c>
      <c r="N245" s="2" t="s">
        <v>44</v>
      </c>
      <c r="O245" s="2" t="s">
        <v>302</v>
      </c>
      <c r="P245" s="2" t="s">
        <v>31</v>
      </c>
      <c r="Q245" s="2" t="s">
        <v>30</v>
      </c>
      <c r="R245" s="2" t="s">
        <v>845</v>
      </c>
    </row>
    <row r="246" spans="1:18" ht="51">
      <c r="A246" t="str">
        <f>HYPERLINK("https://www.onsemi.cn/PowerSolutions/product.do?id=NCV8674","NCV8674")</f>
        <v>NCV8674</v>
      </c>
      <c r="B246" t="str">
        <f>HYPERLINK("https://www.onsemi.cn/pub/Collateral/NCV8674-D.PDF","NCV8674/D (162kB)")</f>
        <v>NCV8674/D (162kB)</v>
      </c>
      <c r="C246" t="s">
        <v>846</v>
      </c>
      <c r="D246" s="2" t="s">
        <v>119</v>
      </c>
      <c r="E246" t="s">
        <v>166</v>
      </c>
      <c r="F246" s="2" t="s">
        <v>21</v>
      </c>
      <c r="G246" s="2" t="s">
        <v>22</v>
      </c>
      <c r="H246" s="2" t="s">
        <v>847</v>
      </c>
      <c r="I246" s="2" t="s">
        <v>196</v>
      </c>
      <c r="J246" s="2" t="s">
        <v>848</v>
      </c>
      <c r="K246" s="2" t="s">
        <v>177</v>
      </c>
      <c r="L246" s="2" t="s">
        <v>36</v>
      </c>
      <c r="M246" s="2" t="s">
        <v>849</v>
      </c>
      <c r="N246" s="2" t="s">
        <v>189</v>
      </c>
      <c r="O246" s="2" t="s">
        <v>302</v>
      </c>
      <c r="P246" s="2" t="s">
        <v>31</v>
      </c>
      <c r="Q246" s="2" t="s">
        <v>31</v>
      </c>
      <c r="R246" s="2" t="s">
        <v>850</v>
      </c>
    </row>
    <row r="247" spans="1:18" ht="51">
      <c r="A247" t="str">
        <f>HYPERLINK("https://www.onsemi.cn/PowerSolutions/product.do?id=NCV8675","NCV8675")</f>
        <v>NCV8675</v>
      </c>
      <c r="B247" t="str">
        <f>HYPERLINK("https://www.onsemi.cn/pub/Collateral/NCV8675-D.PDF","NCV8675/D (207kB)")</f>
        <v>NCV8675/D (207kB)</v>
      </c>
      <c r="C247" t="s">
        <v>851</v>
      </c>
      <c r="D247" s="2" t="s">
        <v>119</v>
      </c>
      <c r="E247" t="s">
        <v>166</v>
      </c>
      <c r="F247" s="2" t="s">
        <v>21</v>
      </c>
      <c r="G247" s="2" t="s">
        <v>22</v>
      </c>
      <c r="H247" s="2" t="s">
        <v>200</v>
      </c>
      <c r="I247" s="2" t="s">
        <v>196</v>
      </c>
      <c r="J247" s="2" t="s">
        <v>194</v>
      </c>
      <c r="K247" s="2" t="s">
        <v>177</v>
      </c>
      <c r="L247" s="2" t="s">
        <v>852</v>
      </c>
      <c r="M247" s="2" t="s">
        <v>834</v>
      </c>
      <c r="N247" s="2" t="s">
        <v>29</v>
      </c>
      <c r="O247" t="s">
        <v>156</v>
      </c>
      <c r="P247" s="2" t="s">
        <v>31</v>
      </c>
      <c r="Q247" s="2" t="s">
        <v>30</v>
      </c>
      <c r="R247" s="2" t="s">
        <v>720</v>
      </c>
    </row>
    <row r="248" spans="1:18" ht="63.75">
      <c r="A248" t="str">
        <f>HYPERLINK("https://www.onsemi.cn/PowerSolutions/product.do?id=NCV8702","NCV8702")</f>
        <v>NCV8702</v>
      </c>
      <c r="B248" t="str">
        <f>HYPERLINK("https://www.onsemi.cn/pub/Collateral/NCV8702-D.PDF","NCV8702/D (1812kB)")</f>
        <v>NCV8702/D (1812kB)</v>
      </c>
      <c r="C248" t="s">
        <v>624</v>
      </c>
      <c r="D248" s="2" t="s">
        <v>119</v>
      </c>
      <c r="E248" t="s">
        <v>166</v>
      </c>
      <c r="F248" s="2" t="s">
        <v>21</v>
      </c>
      <c r="G248" s="2" t="s">
        <v>22</v>
      </c>
      <c r="H248" s="2" t="s">
        <v>618</v>
      </c>
      <c r="I248" s="2" t="s">
        <v>193</v>
      </c>
      <c r="J248" s="2" t="s">
        <v>300</v>
      </c>
      <c r="K248" s="2" t="s">
        <v>26</v>
      </c>
      <c r="L248" s="2" t="s">
        <v>50</v>
      </c>
      <c r="M248" s="2" t="s">
        <v>626</v>
      </c>
      <c r="N248" s="2" t="s">
        <v>631</v>
      </c>
      <c r="O248" s="2" t="s">
        <v>627</v>
      </c>
      <c r="P248" s="2" t="s">
        <v>30</v>
      </c>
      <c r="Q248" s="2" t="s">
        <v>31</v>
      </c>
      <c r="R248" s="2" t="s">
        <v>628</v>
      </c>
    </row>
    <row r="249" spans="1:18" ht="51">
      <c r="A249" t="str">
        <f>HYPERLINK("https://www.onsemi.cn/PowerSolutions/product.do?id=NCV8703","NCV8703")</f>
        <v>NCV8703</v>
      </c>
      <c r="B249" t="str">
        <f>HYPERLINK("https://www.onsemi.cn/pub/Collateral/NCV8703-D.PDF","NCV8703/D (1163kB)")</f>
        <v>NCV8703/D (1163kB)</v>
      </c>
      <c r="C249" t="s">
        <v>629</v>
      </c>
      <c r="D249" s="2" t="s">
        <v>119</v>
      </c>
      <c r="E249" t="s">
        <v>166</v>
      </c>
      <c r="F249" s="2" t="s">
        <v>21</v>
      </c>
      <c r="G249" s="2" t="s">
        <v>22</v>
      </c>
      <c r="H249" s="2" t="s">
        <v>414</v>
      </c>
      <c r="I249" s="2" t="s">
        <v>36</v>
      </c>
      <c r="J249" s="2" t="s">
        <v>300</v>
      </c>
      <c r="K249" s="2" t="s">
        <v>26</v>
      </c>
      <c r="L249" s="2" t="s">
        <v>175</v>
      </c>
      <c r="M249" s="2" t="s">
        <v>141</v>
      </c>
      <c r="N249" s="2" t="s">
        <v>631</v>
      </c>
      <c r="O249" s="2" t="s">
        <v>168</v>
      </c>
      <c r="P249" s="2" t="s">
        <v>30</v>
      </c>
      <c r="Q249" s="2" t="s">
        <v>31</v>
      </c>
      <c r="R249" s="2" t="s">
        <v>628</v>
      </c>
    </row>
    <row r="250" spans="1:18" ht="76.5">
      <c r="A250" t="str">
        <f>HYPERLINK("https://www.onsemi.cn/PowerSolutions/product.do?id=NCV8705","NCV8705")</f>
        <v>NCV8705</v>
      </c>
      <c r="B250" t="str">
        <f>HYPERLINK("https://www.onsemi.cn/pub/Collateral/NCV8705-D.PDF","NCV8705/D (1988kB)")</f>
        <v>NCV8705/D (1988kB)</v>
      </c>
      <c r="C250" t="s">
        <v>853</v>
      </c>
      <c r="D250" s="2" t="s">
        <v>119</v>
      </c>
      <c r="E250" t="s">
        <v>166</v>
      </c>
      <c r="F250" s="2" t="s">
        <v>21</v>
      </c>
      <c r="G250" s="2" t="s">
        <v>22</v>
      </c>
      <c r="H250" s="2" t="s">
        <v>854</v>
      </c>
      <c r="I250" s="2" t="s">
        <v>48</v>
      </c>
      <c r="J250" s="2" t="s">
        <v>104</v>
      </c>
      <c r="K250" s="2" t="s">
        <v>26</v>
      </c>
      <c r="L250" s="2" t="s">
        <v>479</v>
      </c>
      <c r="M250" s="2" t="s">
        <v>634</v>
      </c>
      <c r="N250" s="2" t="s">
        <v>635</v>
      </c>
      <c r="O250" s="2" t="s">
        <v>211</v>
      </c>
      <c r="P250" s="2" t="s">
        <v>30</v>
      </c>
      <c r="Q250" s="2" t="s">
        <v>31</v>
      </c>
      <c r="R250" s="2" t="s">
        <v>855</v>
      </c>
    </row>
    <row r="251" spans="1:18" ht="102">
      <c r="A251" t="str">
        <f>HYPERLINK("https://www.onsemi.cn/PowerSolutions/product.do?id=NCV8715","NCV8715")</f>
        <v>NCV8715</v>
      </c>
      <c r="B251" t="str">
        <f>HYPERLINK("https://www.onsemi.cn/pub/Collateral/NCV8715-D.PDF","NCV8715/D (1070kB)")</f>
        <v>NCV8715/D (1070kB)</v>
      </c>
      <c r="C251" t="s">
        <v>856</v>
      </c>
      <c r="D251" s="2" t="s">
        <v>119</v>
      </c>
      <c r="E251" t="s">
        <v>166</v>
      </c>
      <c r="F251" s="2" t="s">
        <v>21</v>
      </c>
      <c r="G251" s="2" t="s">
        <v>22</v>
      </c>
      <c r="H251" s="2" t="s">
        <v>857</v>
      </c>
      <c r="I251" s="2" t="s">
        <v>28</v>
      </c>
      <c r="J251" s="2" t="s">
        <v>104</v>
      </c>
      <c r="K251" s="2" t="s">
        <v>105</v>
      </c>
      <c r="L251" s="2" t="s">
        <v>106</v>
      </c>
      <c r="M251" s="2" t="s">
        <v>858</v>
      </c>
      <c r="N251" s="2" t="s">
        <v>108</v>
      </c>
      <c r="O251" s="2" t="s">
        <v>859</v>
      </c>
      <c r="P251" s="2" t="s">
        <v>31</v>
      </c>
      <c r="Q251" s="2" t="s">
        <v>31</v>
      </c>
      <c r="R251" s="2" t="s">
        <v>860</v>
      </c>
    </row>
    <row r="252" spans="1:18" ht="89.25">
      <c r="A252" t="str">
        <f>HYPERLINK("https://www.onsemi.cn/PowerSolutions/product.do?id=NCV8716","NCV8716")</f>
        <v>NCV8716</v>
      </c>
      <c r="B252" t="str">
        <f>HYPERLINK("https://www.onsemi.cn/pub/Collateral/NCV8716-D.PDF","NCV8716/D (876kB)")</f>
        <v>NCV8716/D (876kB)</v>
      </c>
      <c r="C252" t="s">
        <v>345</v>
      </c>
      <c r="D252" s="2" t="s">
        <v>119</v>
      </c>
      <c r="E252" t="s">
        <v>166</v>
      </c>
      <c r="F252" s="2" t="s">
        <v>21</v>
      </c>
      <c r="G252" s="2" t="s">
        <v>22</v>
      </c>
      <c r="H252" s="2" t="s">
        <v>861</v>
      </c>
      <c r="I252" s="2" t="s">
        <v>51</v>
      </c>
      <c r="J252" s="2" t="s">
        <v>104</v>
      </c>
      <c r="K252" s="2" t="s">
        <v>105</v>
      </c>
      <c r="L252" s="2" t="s">
        <v>862</v>
      </c>
      <c r="M252" s="2" t="s">
        <v>858</v>
      </c>
      <c r="N252" s="2" t="s">
        <v>863</v>
      </c>
      <c r="O252" s="2" t="s">
        <v>864</v>
      </c>
      <c r="P252" s="2" t="s">
        <v>31</v>
      </c>
      <c r="Q252" s="2" t="s">
        <v>31</v>
      </c>
      <c r="R252" s="2" t="s">
        <v>409</v>
      </c>
    </row>
    <row r="253" spans="1:18" ht="51">
      <c r="A253" t="str">
        <f>HYPERLINK("https://www.onsemi.cn/PowerSolutions/product.do?id=NCV8718","NCV8718")</f>
        <v>NCV8718</v>
      </c>
      <c r="B253" t="str">
        <f>HYPERLINK("https://www.onsemi.cn/pub/Collateral/NCV8718-D.PDF","NCV8718/D (291kB)")</f>
        <v>NCV8718/D (291kB)</v>
      </c>
      <c r="C253" t="s">
        <v>111</v>
      </c>
      <c r="D253" s="2" t="s">
        <v>119</v>
      </c>
      <c r="E253" t="s">
        <v>166</v>
      </c>
      <c r="F253" s="2" t="s">
        <v>21</v>
      </c>
      <c r="G253" s="2" t="s">
        <v>22</v>
      </c>
      <c r="H253" s="2" t="s">
        <v>167</v>
      </c>
      <c r="I253" s="2" t="s">
        <v>36</v>
      </c>
      <c r="J253" s="2" t="s">
        <v>104</v>
      </c>
      <c r="K253" s="2" t="s">
        <v>105</v>
      </c>
      <c r="L253" t="s">
        <v>156</v>
      </c>
      <c r="M253" s="2" t="s">
        <v>115</v>
      </c>
      <c r="N253" s="2" t="s">
        <v>44</v>
      </c>
      <c r="O253" s="2" t="s">
        <v>865</v>
      </c>
      <c r="P253" s="2" t="s">
        <v>30</v>
      </c>
      <c r="Q253" s="2" t="s">
        <v>31</v>
      </c>
      <c r="R253" s="2" t="s">
        <v>409</v>
      </c>
    </row>
    <row r="254" spans="1:18" ht="191.25">
      <c r="A254" t="str">
        <f>HYPERLINK("https://www.onsemi.cn/PowerSolutions/product.do?id=NCV8720","NCV8720")</f>
        <v>NCV8720</v>
      </c>
      <c r="B254" t="str">
        <f>HYPERLINK("https://www.onsemi.cn/pub/Collateral/NCV8720-D.PDF","NCV8720/D (387kB)")</f>
        <v>NCV8720/D (387kB)</v>
      </c>
      <c r="C254" t="s">
        <v>866</v>
      </c>
      <c r="D254" s="2" t="s">
        <v>119</v>
      </c>
      <c r="E254" t="s">
        <v>166</v>
      </c>
      <c r="F254" s="2" t="s">
        <v>21</v>
      </c>
      <c r="G254" s="2" t="s">
        <v>22</v>
      </c>
      <c r="H254" s="2" t="s">
        <v>867</v>
      </c>
      <c r="I254" s="2" t="s">
        <v>196</v>
      </c>
      <c r="J254" s="2" t="s">
        <v>49</v>
      </c>
      <c r="K254" s="2" t="s">
        <v>26</v>
      </c>
      <c r="L254" s="2" t="s">
        <v>655</v>
      </c>
      <c r="M254" s="2" t="s">
        <v>51</v>
      </c>
      <c r="N254" s="2" t="s">
        <v>29</v>
      </c>
      <c r="O254" s="2" t="s">
        <v>59</v>
      </c>
      <c r="P254" s="2" t="s">
        <v>30</v>
      </c>
      <c r="Q254" s="2" t="s">
        <v>31</v>
      </c>
      <c r="R254" s="2" t="s">
        <v>409</v>
      </c>
    </row>
    <row r="255" spans="1:18" ht="51">
      <c r="A255" t="str">
        <f>HYPERLINK("https://www.onsemi.cn/PowerSolutions/product.do?id=NCV8752","NCV8752")</f>
        <v>NCV8752</v>
      </c>
      <c r="B255" t="str">
        <f>HYPERLINK("https://www.onsemi.cn/pub/Collateral/NCV8752-D.PDF","NCV8752/D (2198kB)")</f>
        <v>NCV8752/D (2198kB)</v>
      </c>
      <c r="C255" t="s">
        <v>624</v>
      </c>
      <c r="D255" s="2" t="s">
        <v>119</v>
      </c>
      <c r="E255" t="s">
        <v>166</v>
      </c>
      <c r="F255" s="2" t="s">
        <v>21</v>
      </c>
      <c r="G255" s="2" t="s">
        <v>22</v>
      </c>
      <c r="H255" s="2" t="s">
        <v>414</v>
      </c>
      <c r="I255" s="2" t="s">
        <v>193</v>
      </c>
      <c r="J255" s="2" t="s">
        <v>300</v>
      </c>
      <c r="K255" s="2" t="s">
        <v>26</v>
      </c>
      <c r="L255" s="2" t="s">
        <v>868</v>
      </c>
      <c r="M255" s="2" t="s">
        <v>141</v>
      </c>
      <c r="N255" s="2" t="s">
        <v>631</v>
      </c>
      <c r="O255" s="2" t="s">
        <v>656</v>
      </c>
      <c r="P255" s="2" t="s">
        <v>30</v>
      </c>
      <c r="Q255" s="2" t="s">
        <v>30</v>
      </c>
      <c r="R255" s="2" t="s">
        <v>628</v>
      </c>
    </row>
    <row r="256" spans="1:18" ht="51">
      <c r="A256" t="str">
        <f>HYPERLINK("https://www.onsemi.cn/PowerSolutions/product.do?id=NCV8768","NCV8768")</f>
        <v>NCV8768</v>
      </c>
      <c r="B256" t="str">
        <f>HYPERLINK("https://www.onsemi.cn/pub/Collateral/NCV8768-D.PDF","NCV8768/D (196kB)")</f>
        <v>NCV8768/D (196kB)</v>
      </c>
      <c r="C256" t="s">
        <v>727</v>
      </c>
      <c r="D256" s="2" t="s">
        <v>119</v>
      </c>
      <c r="E256" t="s">
        <v>166</v>
      </c>
      <c r="F256" s="2" t="s">
        <v>21</v>
      </c>
      <c r="G256" s="2" t="s">
        <v>22</v>
      </c>
      <c r="H256" s="2" t="s">
        <v>200</v>
      </c>
      <c r="I256" s="2" t="s">
        <v>24</v>
      </c>
      <c r="J256" s="2" t="s">
        <v>194</v>
      </c>
      <c r="K256" s="2" t="s">
        <v>59</v>
      </c>
      <c r="L256" s="2" t="s">
        <v>843</v>
      </c>
      <c r="M256" s="2" t="s">
        <v>869</v>
      </c>
      <c r="N256" s="2" t="s">
        <v>44</v>
      </c>
      <c r="O256" s="2" t="s">
        <v>302</v>
      </c>
      <c r="P256" s="2" t="s">
        <v>30</v>
      </c>
      <c r="Q256" s="2" t="s">
        <v>31</v>
      </c>
      <c r="R256" s="2" t="s">
        <v>845</v>
      </c>
    </row>
    <row r="257" spans="1:18" ht="51">
      <c r="A257" t="str">
        <f>HYPERLINK("https://www.onsemi.cn/PowerSolutions/product.do?id=NCV8770","NCV8770")</f>
        <v>NCV8770</v>
      </c>
      <c r="B257" t="str">
        <f>HYPERLINK("https://www.onsemi.cn/pub/Collateral/NCV8770-D.PDF","NCV8770/D (219kB)")</f>
        <v>NCV8770/D (219kB)</v>
      </c>
      <c r="C257" t="s">
        <v>870</v>
      </c>
      <c r="D257" s="2" t="s">
        <v>119</v>
      </c>
      <c r="E257" t="s">
        <v>166</v>
      </c>
      <c r="F257" s="2" t="s">
        <v>21</v>
      </c>
      <c r="G257" s="2" t="s">
        <v>22</v>
      </c>
      <c r="H257" s="2" t="s">
        <v>200</v>
      </c>
      <c r="I257" s="2" t="s">
        <v>196</v>
      </c>
      <c r="J257" s="2" t="s">
        <v>26</v>
      </c>
      <c r="K257" s="2" t="s">
        <v>177</v>
      </c>
      <c r="L257" s="2" t="s">
        <v>871</v>
      </c>
      <c r="M257" s="2" t="s">
        <v>838</v>
      </c>
      <c r="N257" s="2" t="s">
        <v>147</v>
      </c>
      <c r="O257" s="2" t="s">
        <v>302</v>
      </c>
      <c r="P257" s="2" t="s">
        <v>31</v>
      </c>
      <c r="Q257" s="2" t="s">
        <v>30</v>
      </c>
      <c r="R257" s="2" t="s">
        <v>535</v>
      </c>
    </row>
    <row r="258" spans="1:18" ht="51">
      <c r="A258" t="str">
        <f>HYPERLINK("https://www.onsemi.cn/PowerSolutions/product.do?id=NCV8772","NCV8772")</f>
        <v>NCV8772</v>
      </c>
      <c r="B258" t="str">
        <f>HYPERLINK("https://www.onsemi.cn/pub/Collateral/NCV8772-D.PDF","NCV8772/D (319kB)")</f>
        <v>NCV8772/D (319kB)</v>
      </c>
      <c r="C258" t="s">
        <v>870</v>
      </c>
      <c r="D258" s="2" t="s">
        <v>119</v>
      </c>
      <c r="E258" t="s">
        <v>166</v>
      </c>
      <c r="F258" s="2" t="s">
        <v>21</v>
      </c>
      <c r="G258" s="2" t="s">
        <v>22</v>
      </c>
      <c r="H258" s="2" t="s">
        <v>693</v>
      </c>
      <c r="I258" s="2" t="s">
        <v>196</v>
      </c>
      <c r="J258" s="2" t="s">
        <v>194</v>
      </c>
      <c r="K258" s="2" t="s">
        <v>177</v>
      </c>
      <c r="L258" s="2" t="s">
        <v>871</v>
      </c>
      <c r="M258" s="2" t="s">
        <v>872</v>
      </c>
      <c r="N258" s="2" t="s">
        <v>44</v>
      </c>
      <c r="O258" s="2" t="s">
        <v>302</v>
      </c>
      <c r="P258" s="2" t="s">
        <v>30</v>
      </c>
      <c r="Q258" s="2" t="s">
        <v>30</v>
      </c>
      <c r="R258" s="2" t="s">
        <v>720</v>
      </c>
    </row>
    <row r="259" spans="1:18" ht="51">
      <c r="A259" t="str">
        <f>HYPERLINK("https://www.onsemi.cn/PowerSolutions/product.do?id=NCV8774","NCV8774")</f>
        <v>NCV8774</v>
      </c>
      <c r="B259" t="str">
        <f>HYPERLINK("https://www.onsemi.cn/pub/Collateral/NCV8774-PP-D.PDF","NCV8774-PP/D (249.0kB)")</f>
        <v>NCV8774-PP/D (249.0kB)</v>
      </c>
      <c r="C259" t="s">
        <v>870</v>
      </c>
      <c r="D259" s="2" t="s">
        <v>119</v>
      </c>
      <c r="E259" t="s">
        <v>166</v>
      </c>
      <c r="F259" s="2" t="s">
        <v>21</v>
      </c>
      <c r="G259" s="2" t="s">
        <v>22</v>
      </c>
      <c r="H259" s="2" t="s">
        <v>693</v>
      </c>
      <c r="I259" s="2" t="s">
        <v>196</v>
      </c>
      <c r="J259" s="2" t="s">
        <v>194</v>
      </c>
      <c r="K259" s="2" t="s">
        <v>177</v>
      </c>
      <c r="L259" s="2" t="s">
        <v>871</v>
      </c>
      <c r="M259" s="2" t="s">
        <v>75</v>
      </c>
      <c r="N259" s="2" t="s">
        <v>147</v>
      </c>
      <c r="O259" s="2" t="s">
        <v>302</v>
      </c>
      <c r="P259" s="2" t="s">
        <v>31</v>
      </c>
      <c r="Q259" s="2" t="s">
        <v>31</v>
      </c>
      <c r="R259" s="2" t="s">
        <v>531</v>
      </c>
    </row>
    <row r="260" spans="1:18" ht="51">
      <c r="A260" t="str">
        <f>HYPERLINK("https://www.onsemi.cn/PowerSolutions/product.do?id=NCV8881","NCV8881")</f>
        <v>NCV8881</v>
      </c>
      <c r="B260" t="str">
        <f>HYPERLINK("https://www.onsemi.cn/pub/Collateral/NCV8881-D.PDF","NCV8881/D (333kB)")</f>
        <v>NCV8881/D (333kB)</v>
      </c>
      <c r="C260" t="s">
        <v>873</v>
      </c>
      <c r="D260" s="2" t="s">
        <v>119</v>
      </c>
      <c r="E260" t="s">
        <v>166</v>
      </c>
      <c r="F260" s="2" t="s">
        <v>128</v>
      </c>
      <c r="G260" s="2" t="s">
        <v>22</v>
      </c>
      <c r="H260" s="2" t="s">
        <v>874</v>
      </c>
      <c r="I260" s="2" t="s">
        <v>121</v>
      </c>
      <c r="J260" s="2" t="s">
        <v>521</v>
      </c>
      <c r="K260" s="2" t="s">
        <v>162</v>
      </c>
      <c r="L260" s="2" t="s">
        <v>875</v>
      </c>
      <c r="M260" s="2" t="s">
        <v>300</v>
      </c>
      <c r="N260" s="2" t="s">
        <v>44</v>
      </c>
      <c r="O260" s="2" t="s">
        <v>302</v>
      </c>
      <c r="P260" s="2" t="s">
        <v>30</v>
      </c>
      <c r="Q260" s="2" t="s">
        <v>31</v>
      </c>
      <c r="R260" s="2" t="s">
        <v>809</v>
      </c>
    </row>
    <row r="261" spans="1:18" ht="25.5">
      <c r="A261" t="str">
        <f>HYPERLINK("https://www.onsemi.cn/PowerSolutions/product.do?id=SCP51460","SCP51460")</f>
        <v>SCP51460</v>
      </c>
      <c r="B261" t="str">
        <f>HYPERLINK("https://www.onsemi.cn/pub/Collateral/SCP51460-D.PDF","SCP51460/D (126kB)")</f>
        <v>SCP51460/D (126kB)</v>
      </c>
      <c r="C261" t="s">
        <v>876</v>
      </c>
      <c r="D261" s="2" t="s">
        <v>19</v>
      </c>
      <c r="E261" t="s">
        <v>166</v>
      </c>
      <c r="F261" s="2" t="s">
        <v>21</v>
      </c>
      <c r="G261" s="2" t="s">
        <v>22</v>
      </c>
      <c r="H261" s="2" t="s">
        <v>139</v>
      </c>
      <c r="I261" t="s">
        <v>156</v>
      </c>
      <c r="J261" s="2" t="s">
        <v>521</v>
      </c>
      <c r="K261" s="2" t="s">
        <v>207</v>
      </c>
      <c r="L261" s="2" t="s">
        <v>877</v>
      </c>
      <c r="M261" s="2" t="s">
        <v>24</v>
      </c>
      <c r="N261" t="s">
        <v>156</v>
      </c>
      <c r="O261" s="2" t="s">
        <v>878</v>
      </c>
      <c r="P261" s="2" t="s">
        <v>31</v>
      </c>
      <c r="Q261" s="2" t="s">
        <v>31</v>
      </c>
      <c r="R261" s="2" t="s">
        <v>523</v>
      </c>
    </row>
    <row r="262" spans="1:18" ht="25.5">
      <c r="A262" t="str">
        <f>HYPERLINK("https://www.onsemi.cn/PowerSolutions/product.do?id=NCP706B","NCP706B")</f>
        <v>NCP706B</v>
      </c>
      <c r="B262" t="str">
        <f>HYPERLINK("https://www.onsemi.cn/pub/Collateral/NCP706B-D.PDF","NCP706B/D (465kB)")</f>
        <v>NCP706B/D (465kB)</v>
      </c>
      <c r="C262" t="s">
        <v>603</v>
      </c>
      <c r="D262" s="2" t="s">
        <v>19</v>
      </c>
      <c r="E262" t="s">
        <v>879</v>
      </c>
      <c r="F262" s="2" t="s">
        <v>21</v>
      </c>
      <c r="G262" s="2" t="s">
        <v>22</v>
      </c>
      <c r="H262" s="2" t="s">
        <v>159</v>
      </c>
      <c r="I262" s="2" t="s">
        <v>63</v>
      </c>
      <c r="J262" s="2" t="s">
        <v>386</v>
      </c>
      <c r="K262" s="2" t="s">
        <v>26</v>
      </c>
      <c r="L262" s="2" t="s">
        <v>508</v>
      </c>
      <c r="M262" s="2" t="s">
        <v>595</v>
      </c>
      <c r="N262" s="2" t="s">
        <v>880</v>
      </c>
      <c r="O262" s="2" t="s">
        <v>881</v>
      </c>
      <c r="P262" s="2" t="s">
        <v>30</v>
      </c>
      <c r="Q262" s="2" t="s">
        <v>31</v>
      </c>
      <c r="R262" s="2" t="s">
        <v>437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LDO Regulators &amp; Linear Volt...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杨慧恒</dc:creator>
  <cp:lastModifiedBy>zlgmcu1</cp:lastModifiedBy>
  <dcterms:created xsi:type="dcterms:W3CDTF">2020-08-20T06:16:49Z</dcterms:created>
  <dcterms:modified xsi:type="dcterms:W3CDTF">2020-08-20T06:16:49Z</dcterms:modified>
</cp:coreProperties>
</file>